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\Apps\@website\Track20WebSite\client\download\xls\FPSA\"/>
    </mc:Choice>
  </mc:AlternateContent>
  <xr:revisionPtr revIDLastSave="0" documentId="13_ncr:1_{CD0D3C91-2232-4399-BBAD-2CC65E77805D}" xr6:coauthVersionLast="47" xr6:coauthVersionMax="47" xr10:uidLastSave="{00000000-0000-0000-0000-000000000000}"/>
  <bookViews>
    <workbookView xWindow="1785" yWindow="0" windowWidth="24855" windowHeight="15750" xr2:uid="{E5581B5D-E15A-41AB-A547-FD365E20E14E}"/>
  </bookViews>
  <sheets>
    <sheet name="Data" sheetId="1" r:id="rId1"/>
  </sheets>
  <definedNames>
    <definedName name="_xlnm._FilterDatabase" localSheetId="0" hidden="1">Data!$A$2:$R$111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1" i="1" l="1"/>
  <c r="Q110" i="1"/>
  <c r="Q109" i="1"/>
  <c r="Q108" i="1"/>
  <c r="Q107" i="1"/>
  <c r="Q106" i="1"/>
  <c r="Q105" i="1"/>
  <c r="Q104" i="1"/>
  <c r="Q103" i="1"/>
  <c r="Q102" i="1"/>
  <c r="Q101" i="1"/>
  <c r="Q100" i="1"/>
  <c r="D100" i="1"/>
  <c r="Q99" i="1"/>
  <c r="Q98" i="1"/>
  <c r="Q97" i="1"/>
  <c r="Q96" i="1"/>
  <c r="Q95" i="1"/>
  <c r="Q94" i="1"/>
  <c r="M94" i="1"/>
  <c r="L94" i="1"/>
  <c r="F94" i="1"/>
  <c r="F93" i="1"/>
  <c r="Q93" i="1" s="1"/>
  <c r="Q92" i="1"/>
  <c r="Q91" i="1"/>
  <c r="Q90" i="1"/>
  <c r="N89" i="1"/>
  <c r="D89" i="1"/>
  <c r="Q89" i="1" s="1"/>
  <c r="Q88" i="1"/>
  <c r="Q87" i="1"/>
  <c r="Q86" i="1"/>
  <c r="Q85" i="1"/>
  <c r="Q84" i="1"/>
  <c r="R83" i="1"/>
  <c r="Q83" i="1"/>
  <c r="Q82" i="1"/>
  <c r="M81" i="1"/>
  <c r="Q81" i="1" s="1"/>
  <c r="F80" i="1"/>
  <c r="Q80" i="1" s="1"/>
  <c r="D80" i="1"/>
  <c r="P79" i="1"/>
  <c r="O79" i="1"/>
  <c r="L79" i="1"/>
  <c r="G79" i="1"/>
  <c r="Q79" i="1" s="1"/>
  <c r="Q78" i="1"/>
  <c r="Q77" i="1"/>
  <c r="O76" i="1"/>
  <c r="N76" i="1"/>
  <c r="M76" i="1"/>
  <c r="Q76" i="1" s="1"/>
  <c r="K76" i="1"/>
  <c r="I76" i="1"/>
  <c r="D76" i="1"/>
  <c r="Q75" i="1"/>
  <c r="Q74" i="1"/>
  <c r="F74" i="1"/>
  <c r="D73" i="1"/>
  <c r="Q73" i="1" s="1"/>
  <c r="K72" i="1"/>
  <c r="Q72" i="1" s="1"/>
  <c r="Q71" i="1"/>
  <c r="Q70" i="1"/>
  <c r="Q69" i="1"/>
  <c r="Q68" i="1"/>
  <c r="Q67" i="1"/>
  <c r="Q66" i="1"/>
  <c r="Q65" i="1"/>
  <c r="F65" i="1"/>
  <c r="Q64" i="1"/>
  <c r="Q63" i="1"/>
  <c r="Q62" i="1"/>
  <c r="Q60" i="1"/>
  <c r="Q59" i="1"/>
  <c r="Q58" i="1"/>
  <c r="Q57" i="1"/>
  <c r="Q56" i="1"/>
  <c r="Q55" i="1"/>
  <c r="D55" i="1"/>
  <c r="Q54" i="1"/>
  <c r="Q53" i="1"/>
  <c r="Q52" i="1"/>
  <c r="Q51" i="1"/>
  <c r="Q50" i="1"/>
  <c r="Q49" i="1"/>
  <c r="Q48" i="1"/>
  <c r="Q47" i="1"/>
  <c r="Q46" i="1"/>
  <c r="Q45" i="1"/>
  <c r="Q44" i="1"/>
  <c r="Q43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E8" i="1"/>
  <c r="Q8" i="1" s="1"/>
  <c r="Q7" i="1"/>
  <c r="Q6" i="1"/>
  <c r="D6" i="1"/>
</calcChain>
</file>

<file path=xl/sharedStrings.xml><?xml version="1.0" encoding="utf-8"?>
<sst xmlns="http://schemas.openxmlformats.org/spreadsheetml/2006/main" count="138" uniqueCount="91">
  <si>
    <t>Site-Level</t>
  </si>
  <si>
    <t>Above-Site</t>
  </si>
  <si>
    <t>Country</t>
  </si>
  <si>
    <t>Reported donor expenditures, not just government</t>
  </si>
  <si>
    <t>Year</t>
  </si>
  <si>
    <t>Staff</t>
  </si>
  <si>
    <t>Outsourcing services</t>
  </si>
  <si>
    <t>Contraceptives, medicine &amp; other consumables</t>
  </si>
  <si>
    <t>Logistics/ transportation</t>
  </si>
  <si>
    <t>Information, Education and Communication (IEC)</t>
  </si>
  <si>
    <t>Policy Development and Advocacy</t>
  </si>
  <si>
    <t>Management Information System (MIS) and Health Information System (HIS)</t>
  </si>
  <si>
    <t>Monitoring, Evaluation and Research</t>
  </si>
  <si>
    <t>Capacity building/training (for all categories mentioned above)</t>
  </si>
  <si>
    <t>Program Management (Staff costs (non-service delivery)</t>
  </si>
  <si>
    <t>Operational expenditures</t>
  </si>
  <si>
    <t>Other</t>
  </si>
  <si>
    <t>Capital Costs</t>
  </si>
  <si>
    <t>Sum</t>
  </si>
  <si>
    <t>Total Government</t>
  </si>
  <si>
    <t>Bangladesh</t>
  </si>
  <si>
    <t xml:space="preserve">Bangladesh </t>
  </si>
  <si>
    <t xml:space="preserve">Benin </t>
  </si>
  <si>
    <t>Bhutan</t>
  </si>
  <si>
    <t>Bolivia</t>
  </si>
  <si>
    <t>Burkina Faso</t>
  </si>
  <si>
    <t>Burundi</t>
  </si>
  <si>
    <t xml:space="preserve">Burundi </t>
  </si>
  <si>
    <t xml:space="preserve">Cameroon  </t>
  </si>
  <si>
    <t xml:space="preserve">Disaggregations not available </t>
  </si>
  <si>
    <t>Cameroon</t>
  </si>
  <si>
    <t>Chad</t>
  </si>
  <si>
    <t>Congo</t>
  </si>
  <si>
    <t xml:space="preserve">Côte d’Ivoire                          </t>
  </si>
  <si>
    <t>Democratic Republic of Congo (DRC)</t>
  </si>
  <si>
    <t>Djibouti</t>
  </si>
  <si>
    <t>Eswatini</t>
  </si>
  <si>
    <t>Ethiopia</t>
  </si>
  <si>
    <t>Gambia</t>
  </si>
  <si>
    <t>Ghana</t>
  </si>
  <si>
    <t xml:space="preserve">Guinea </t>
  </si>
  <si>
    <t>Guinea-Bissau</t>
  </si>
  <si>
    <t>India</t>
  </si>
  <si>
    <t xml:space="preserve">Indonesia </t>
  </si>
  <si>
    <t>Central level only</t>
  </si>
  <si>
    <t>Indonesia</t>
  </si>
  <si>
    <t xml:space="preserve"> </t>
  </si>
  <si>
    <t>Kenya</t>
  </si>
  <si>
    <t xml:space="preserve">Kenya </t>
  </si>
  <si>
    <t>Kyrgyzstan</t>
  </si>
  <si>
    <t>Laos</t>
  </si>
  <si>
    <t>Government expenditure includes World Bank loans ($439,498). Disaggregation not available for government only.</t>
  </si>
  <si>
    <t>Lesotho</t>
  </si>
  <si>
    <t>Liberia</t>
  </si>
  <si>
    <t xml:space="preserve">Madagascar </t>
  </si>
  <si>
    <t>Malawi</t>
  </si>
  <si>
    <t>Mali</t>
  </si>
  <si>
    <t>Mauritania</t>
  </si>
  <si>
    <t xml:space="preserve">Mozambique </t>
  </si>
  <si>
    <t>Mozambique</t>
  </si>
  <si>
    <t xml:space="preserve">Myanmar </t>
  </si>
  <si>
    <t>Nepal</t>
  </si>
  <si>
    <t>Niger</t>
  </si>
  <si>
    <t>Nigeria</t>
  </si>
  <si>
    <t>Pakistan</t>
  </si>
  <si>
    <t>Disaggregations include Non-profit institutions ($50,855,108). Cannot show disaggregations for government alone</t>
  </si>
  <si>
    <t xml:space="preserve">Philippines </t>
  </si>
  <si>
    <t>conversion factor: 0.020151499</t>
  </si>
  <si>
    <t>Philippines</t>
  </si>
  <si>
    <t>Rwanda</t>
  </si>
  <si>
    <t>Disaggregations include external and private sources. Disaggregation not available for government only.</t>
  </si>
  <si>
    <t xml:space="preserve">Sao Tome &amp; Principe </t>
  </si>
  <si>
    <t xml:space="preserve">Senegal  </t>
  </si>
  <si>
    <t>Senegal</t>
  </si>
  <si>
    <t>Sierra Leone</t>
  </si>
  <si>
    <t>Somalia</t>
  </si>
  <si>
    <t>South Sudan</t>
  </si>
  <si>
    <t>Sri Lanka</t>
  </si>
  <si>
    <t>Tajikistan</t>
  </si>
  <si>
    <t>Tanzania</t>
  </si>
  <si>
    <t>Timor-Leste</t>
  </si>
  <si>
    <t xml:space="preserve">Togo </t>
  </si>
  <si>
    <t>Tunisia</t>
  </si>
  <si>
    <t>y</t>
  </si>
  <si>
    <t>Uganda</t>
  </si>
  <si>
    <t>Uzbekistan</t>
  </si>
  <si>
    <t>Vietnam</t>
  </si>
  <si>
    <t>Conversion factor?</t>
  </si>
  <si>
    <t>Zambia</t>
  </si>
  <si>
    <t xml:space="preserve">Zimbabwe </t>
  </si>
  <si>
    <t>State of Palestine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</si>
</sst>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40C28"/>
      <name val="Roboto"/>
    </font>
    <font>
      <sz val="11"/>
      <color rgb="FF000000"/>
      <name val="Calibri"/>
      <family val="2"/>
    </font>
    <font>
      <sz val="10"/>
      <color rgb="FF202124"/>
      <name val="Roboto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4" fontId="0" fillId="0" borderId="0" xfId="2" applyNumberFormat="1" applyFont="1"/>
    <xf numFmtId="164" fontId="0" fillId="0" borderId="0" xfId="0" applyNumberFormat="1"/>
    <xf numFmtId="164" fontId="0" fillId="0" borderId="0" xfId="2" applyNumberFormat="1" applyFont="1" applyAlignment="1">
      <alignment horizontal="center" vertical="center" wrapText="1"/>
    </xf>
    <xf numFmtId="164" fontId="3" fillId="0" borderId="0" xfId="0" applyNumberFormat="1" applyFont="1"/>
    <xf numFmtId="164" fontId="3" fillId="0" borderId="0" xfId="2" applyNumberFormat="1" applyFont="1" applyFill="1" applyAlignment="1">
      <alignment horizontal="center" vertical="center" wrapText="1"/>
    </xf>
    <xf numFmtId="0" fontId="2" fillId="0" borderId="0" xfId="0" applyFont="1"/>
    <xf numFmtId="164" fontId="0" fillId="0" borderId="0" xfId="2" applyNumberFormat="1" applyFont="1" applyFill="1" applyAlignment="1">
      <alignment horizontal="center" vertical="center" wrapText="1"/>
    </xf>
    <xf numFmtId="164" fontId="3" fillId="2" borderId="0" xfId="0" applyNumberFormat="1" applyFont="1" applyFill="1"/>
    <xf numFmtId="164" fontId="0" fillId="2" borderId="0" xfId="0" applyNumberFormat="1" applyFill="1"/>
    <xf numFmtId="164" fontId="4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5" fillId="0" borderId="0" xfId="0" applyFont="1"/>
    <xf numFmtId="164" fontId="0" fillId="0" borderId="0" xfId="2" applyNumberFormat="1" applyFont="1" applyFill="1"/>
    <xf numFmtId="164" fontId="3" fillId="3" borderId="0" xfId="0" applyNumberFormat="1" applyFont="1" applyFill="1"/>
    <xf numFmtId="164" fontId="0" fillId="3" borderId="0" xfId="0" applyNumberFormat="1" applyFill="1"/>
    <xf numFmtId="164" fontId="4" fillId="0" borderId="0" xfId="2" applyNumberFormat="1" applyFont="1" applyFill="1" applyAlignment="1">
      <alignment horizontal="center" vertical="center"/>
    </xf>
    <xf numFmtId="164" fontId="4" fillId="0" borderId="0" xfId="2" applyNumberFormat="1" applyFont="1" applyFill="1" applyAlignment="1">
      <alignment horizontal="center" vertical="center" wrapText="1"/>
    </xf>
    <xf numFmtId="164" fontId="0" fillId="0" borderId="0" xfId="1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4" fontId="4" fillId="0" borderId="0" xfId="1" applyNumberFormat="1" applyFont="1" applyAlignment="1">
      <alignment horizontal="left" vertical="center"/>
    </xf>
    <xf numFmtId="164" fontId="4" fillId="0" borderId="0" xfId="1" applyNumberFormat="1" applyFont="1" applyFill="1" applyAlignment="1">
      <alignment horizontal="center" vertical="center" wrapText="1"/>
    </xf>
    <xf numFmtId="164" fontId="0" fillId="2" borderId="0" xfId="2" applyNumberFormat="1" applyFont="1" applyFill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center" wrapText="1"/>
    </xf>
    <xf numFmtId="0" fontId="7" fillId="0" borderId="0" xfId="0" applyFont="1"/>
    <xf numFmtId="164" fontId="0" fillId="2" borderId="0" xfId="0" applyNumberFormat="1" applyFill="1" applyAlignment="1">
      <alignment horizontal="right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55E90-85EB-4B24-8219-376BA078EDAF}">
  <dimension ref="A1:T111"/>
  <sheetViews>
    <sheetView tabSelected="1" topLeftCell="A66" workbookViewId="0">
      <selection activeCell="A75" sqref="A75"/>
    </sheetView>
  </sheetViews>
  <sheetFormatPr defaultRowHeight="15" x14ac:dyDescent="0.25"/>
  <cols>
    <col min="1" max="1" width="32" bestFit="1" customWidth="1"/>
    <col min="2" max="2" width="32" hidden="1" customWidth="1"/>
    <col min="3" max="3" width="8.7109375" customWidth="1"/>
    <col min="4" max="15" width="18.5703125" customWidth="1"/>
    <col min="16" max="16" width="12.28515625" customWidth="1"/>
    <col min="17" max="17" width="13.42578125" style="1" hidden="1" customWidth="1"/>
    <col min="18" max="18" width="18.5703125" customWidth="1"/>
  </cols>
  <sheetData>
    <row r="1" spans="1:20" x14ac:dyDescent="0.25">
      <c r="D1" s="32" t="s">
        <v>0</v>
      </c>
      <c r="E1" s="32"/>
      <c r="F1" s="32"/>
      <c r="G1" s="32" t="s">
        <v>1</v>
      </c>
      <c r="H1" s="32"/>
      <c r="I1" s="32"/>
      <c r="J1" s="32"/>
      <c r="K1" s="32"/>
      <c r="L1" s="32"/>
      <c r="M1" s="32"/>
      <c r="N1" s="32"/>
      <c r="O1" s="32"/>
    </row>
    <row r="2" spans="1:20" ht="75" x14ac:dyDescent="0.25">
      <c r="A2" t="s">
        <v>2</v>
      </c>
      <c r="B2" s="2" t="s">
        <v>3</v>
      </c>
      <c r="C2" t="s">
        <v>4</v>
      </c>
      <c r="D2" t="s">
        <v>5</v>
      </c>
      <c r="E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t="s">
        <v>16</v>
      </c>
      <c r="P2" s="2" t="s">
        <v>17</v>
      </c>
      <c r="Q2" s="3" t="s">
        <v>18</v>
      </c>
      <c r="R2" s="2" t="s">
        <v>19</v>
      </c>
    </row>
    <row r="3" spans="1:20" x14ac:dyDescent="0.25">
      <c r="A3" t="s">
        <v>20</v>
      </c>
      <c r="C3">
        <v>2016</v>
      </c>
      <c r="D3" s="4">
        <v>200000000</v>
      </c>
      <c r="E3" s="5"/>
      <c r="F3" s="5">
        <v>76900000</v>
      </c>
      <c r="G3" s="5">
        <v>13500000</v>
      </c>
      <c r="H3" s="5">
        <v>10500000</v>
      </c>
      <c r="I3" s="6"/>
      <c r="J3" s="6"/>
      <c r="K3" s="5">
        <v>1000000</v>
      </c>
      <c r="L3" s="5">
        <v>1500000</v>
      </c>
      <c r="M3" s="5">
        <v>12200000</v>
      </c>
      <c r="N3" s="5">
        <v>7600000</v>
      </c>
      <c r="O3" s="5">
        <v>8600000</v>
      </c>
      <c r="P3" s="5"/>
      <c r="Q3" s="7"/>
      <c r="R3" s="5">
        <v>224600000</v>
      </c>
    </row>
    <row r="4" spans="1:20" x14ac:dyDescent="0.25">
      <c r="A4" t="s">
        <v>21</v>
      </c>
      <c r="C4">
        <v>2018</v>
      </c>
      <c r="D4" s="4">
        <v>3450000</v>
      </c>
      <c r="E4" s="5"/>
      <c r="F4" s="5">
        <v>31490000</v>
      </c>
      <c r="G4" s="5"/>
      <c r="H4" s="5">
        <v>2940000</v>
      </c>
      <c r="I4" s="6">
        <v>100000</v>
      </c>
      <c r="J4" s="6"/>
      <c r="K4" s="5">
        <v>460000</v>
      </c>
      <c r="L4" s="5">
        <v>7210000</v>
      </c>
      <c r="M4" s="5">
        <v>173020000</v>
      </c>
      <c r="N4" s="5">
        <v>36550000</v>
      </c>
      <c r="O4" s="5">
        <v>7680000</v>
      </c>
      <c r="P4" s="5"/>
      <c r="Q4" s="7"/>
      <c r="R4" s="5">
        <v>262900000</v>
      </c>
    </row>
    <row r="5" spans="1:20" x14ac:dyDescent="0.25">
      <c r="A5" t="s">
        <v>21</v>
      </c>
      <c r="C5">
        <v>2019</v>
      </c>
      <c r="D5" s="4">
        <v>142050000</v>
      </c>
      <c r="E5" s="5"/>
      <c r="F5" s="5">
        <v>30850000</v>
      </c>
      <c r="G5" s="5"/>
      <c r="H5" s="5">
        <v>4680000</v>
      </c>
      <c r="I5" s="8">
        <v>90000</v>
      </c>
      <c r="J5" s="8"/>
      <c r="K5" s="5">
        <v>1280000</v>
      </c>
      <c r="L5" s="5">
        <v>6190000</v>
      </c>
      <c r="M5" s="5">
        <v>9260000</v>
      </c>
      <c r="N5" s="5">
        <v>26750000</v>
      </c>
      <c r="O5" s="5">
        <v>6810000</v>
      </c>
      <c r="P5" s="5"/>
      <c r="Q5" s="7"/>
      <c r="R5" s="5">
        <v>229000000</v>
      </c>
    </row>
    <row r="6" spans="1:20" x14ac:dyDescent="0.25">
      <c r="A6" t="s">
        <v>20</v>
      </c>
      <c r="B6" s="9"/>
      <c r="C6">
        <v>2020</v>
      </c>
      <c r="D6" s="4">
        <f>141650000+2240000</f>
        <v>143890000</v>
      </c>
      <c r="E6" s="5"/>
      <c r="F6" s="5">
        <v>28420000</v>
      </c>
      <c r="G6" s="5"/>
      <c r="H6" s="5"/>
      <c r="I6" s="10">
        <v>10800000</v>
      </c>
      <c r="J6" s="10"/>
      <c r="K6" s="5">
        <v>1010000</v>
      </c>
      <c r="L6" s="5">
        <v>4490000</v>
      </c>
      <c r="M6" s="5">
        <v>41630000</v>
      </c>
      <c r="N6" s="5"/>
      <c r="O6" s="5"/>
      <c r="P6" s="5"/>
      <c r="Q6" s="11">
        <f>SUM(D6:P6)</f>
        <v>230240000</v>
      </c>
      <c r="R6" s="12">
        <v>230300000</v>
      </c>
    </row>
    <row r="7" spans="1:20" x14ac:dyDescent="0.25">
      <c r="A7" t="s">
        <v>20</v>
      </c>
      <c r="C7">
        <v>2021</v>
      </c>
      <c r="D7" s="4">
        <v>130397359.7</v>
      </c>
      <c r="E7" s="5"/>
      <c r="F7" s="5">
        <v>22622354.399999999</v>
      </c>
      <c r="G7" s="5">
        <v>9373092.5</v>
      </c>
      <c r="H7" s="5">
        <v>3511171.7</v>
      </c>
      <c r="I7" s="13">
        <v>5279077.4000000004</v>
      </c>
      <c r="J7" s="13"/>
      <c r="K7" s="5">
        <v>2508311.2999999998</v>
      </c>
      <c r="L7" s="5">
        <v>4370083.7</v>
      </c>
      <c r="M7" s="5">
        <v>6005401.4000000004</v>
      </c>
      <c r="N7" s="5">
        <v>14944567.800000001</v>
      </c>
      <c r="O7" s="5"/>
      <c r="P7" s="5">
        <v>3005345</v>
      </c>
      <c r="Q7" s="7">
        <f t="shared" ref="Q7:Q70" si="0">SUM(D7:P7)</f>
        <v>202016764.90000001</v>
      </c>
      <c r="R7" s="5">
        <v>202016764.90000001</v>
      </c>
    </row>
    <row r="8" spans="1:20" x14ac:dyDescent="0.25">
      <c r="A8" t="s">
        <v>22</v>
      </c>
      <c r="C8">
        <v>2020</v>
      </c>
      <c r="D8" s="5">
        <v>330261.5</v>
      </c>
      <c r="E8" s="5">
        <f>880697.33+110087.17</f>
        <v>990784.5</v>
      </c>
      <c r="F8" s="5">
        <v>88069.73</v>
      </c>
      <c r="G8" s="5"/>
      <c r="H8" s="5">
        <v>264209.2</v>
      </c>
      <c r="I8" s="14"/>
      <c r="J8" s="14"/>
      <c r="L8" s="5">
        <v>330261.5</v>
      </c>
      <c r="M8" s="5">
        <v>198156.9</v>
      </c>
      <c r="N8" s="5"/>
      <c r="O8" s="5"/>
      <c r="P8" s="5"/>
      <c r="Q8" s="7">
        <f>SUM(D8:P8)</f>
        <v>2201743.33</v>
      </c>
      <c r="R8" s="5">
        <v>2201743.33</v>
      </c>
    </row>
    <row r="9" spans="1:20" x14ac:dyDescent="0.25">
      <c r="A9" t="s">
        <v>22</v>
      </c>
      <c r="C9">
        <v>2021</v>
      </c>
      <c r="D9" s="4">
        <v>1893705.39</v>
      </c>
      <c r="E9" s="5"/>
      <c r="F9" s="5">
        <v>344310.07</v>
      </c>
      <c r="G9" s="5"/>
      <c r="H9" s="5">
        <v>516465.11</v>
      </c>
      <c r="I9" s="14"/>
      <c r="J9" s="14"/>
      <c r="K9" s="5"/>
      <c r="L9" s="5">
        <v>516465.11</v>
      </c>
      <c r="M9" s="5">
        <v>172155.04</v>
      </c>
      <c r="N9" s="5"/>
      <c r="O9" s="5"/>
      <c r="P9" s="5"/>
      <c r="Q9" s="7">
        <f t="shared" si="0"/>
        <v>3443100.7199999997</v>
      </c>
      <c r="R9" s="5">
        <v>3443100.7</v>
      </c>
    </row>
    <row r="10" spans="1:20" x14ac:dyDescent="0.25">
      <c r="A10" t="s">
        <v>23</v>
      </c>
      <c r="C10">
        <v>2021</v>
      </c>
      <c r="D10" s="4">
        <v>5982172</v>
      </c>
      <c r="E10" s="5"/>
      <c r="F10" s="5">
        <v>154233</v>
      </c>
      <c r="G10" s="5"/>
      <c r="H10" s="5">
        <v>26671</v>
      </c>
      <c r="I10" s="13">
        <v>64711</v>
      </c>
      <c r="J10" s="13">
        <v>6798</v>
      </c>
      <c r="K10" s="5">
        <v>61631</v>
      </c>
      <c r="L10" s="5">
        <v>99203</v>
      </c>
      <c r="M10" s="5">
        <v>5188</v>
      </c>
      <c r="N10" s="5">
        <v>437989</v>
      </c>
      <c r="O10" s="5">
        <v>2270</v>
      </c>
      <c r="P10" s="5">
        <v>1119242</v>
      </c>
      <c r="Q10" s="7">
        <f t="shared" si="0"/>
        <v>7960108</v>
      </c>
      <c r="R10" s="5">
        <v>7960108</v>
      </c>
    </row>
    <row r="11" spans="1:20" x14ac:dyDescent="0.25">
      <c r="A11" t="s">
        <v>24</v>
      </c>
      <c r="C11">
        <v>2021</v>
      </c>
      <c r="D11" s="4">
        <v>4946875.2300000004</v>
      </c>
      <c r="E11" s="5"/>
      <c r="F11" s="5">
        <v>2028174.1300000001</v>
      </c>
      <c r="G11" s="5">
        <v>93728.79</v>
      </c>
      <c r="H11" s="5">
        <v>275664.40000000002</v>
      </c>
      <c r="I11" s="13"/>
      <c r="J11" s="13"/>
      <c r="K11" s="5">
        <v>98632.4</v>
      </c>
      <c r="L11" s="5"/>
      <c r="M11" s="5">
        <v>84008.8</v>
      </c>
      <c r="N11" s="5">
        <v>1717707.49</v>
      </c>
      <c r="O11" s="5"/>
      <c r="P11" s="5"/>
      <c r="Q11" s="7">
        <f t="shared" si="0"/>
        <v>9244791.2400000002</v>
      </c>
      <c r="R11" s="5">
        <v>9244791.25</v>
      </c>
    </row>
    <row r="12" spans="1:20" x14ac:dyDescent="0.25">
      <c r="A12" t="s">
        <v>25</v>
      </c>
      <c r="C12">
        <v>2020</v>
      </c>
      <c r="D12" s="4">
        <v>0</v>
      </c>
      <c r="E12" s="5"/>
      <c r="F12" s="5">
        <v>396825</v>
      </c>
      <c r="G12" s="5">
        <v>793651</v>
      </c>
      <c r="H12" s="5">
        <v>79365</v>
      </c>
      <c r="I12" s="14"/>
      <c r="J12" s="14"/>
      <c r="K12" s="5"/>
      <c r="L12" s="5">
        <v>52910</v>
      </c>
      <c r="M12" s="5">
        <v>566350</v>
      </c>
      <c r="N12" s="5"/>
      <c r="O12" s="5"/>
      <c r="P12" s="5"/>
      <c r="Q12" s="7">
        <f t="shared" si="0"/>
        <v>1889101</v>
      </c>
      <c r="R12" s="5">
        <v>1889101</v>
      </c>
    </row>
    <row r="13" spans="1:20" x14ac:dyDescent="0.25">
      <c r="A13" t="s">
        <v>25</v>
      </c>
      <c r="C13">
        <v>2021</v>
      </c>
      <c r="D13" s="4">
        <v>37249</v>
      </c>
      <c r="E13" s="5"/>
      <c r="F13" s="5">
        <v>1587301</v>
      </c>
      <c r="G13" s="5"/>
      <c r="H13" s="5"/>
      <c r="I13" s="15"/>
      <c r="J13" s="15"/>
      <c r="K13" s="5"/>
      <c r="L13" s="5"/>
      <c r="M13" s="5">
        <v>132275</v>
      </c>
      <c r="N13" s="5"/>
      <c r="O13" s="5"/>
      <c r="P13" s="5"/>
      <c r="Q13" s="7">
        <f t="shared" si="0"/>
        <v>1756825</v>
      </c>
      <c r="R13" s="5">
        <v>1756825</v>
      </c>
    </row>
    <row r="14" spans="1:20" x14ac:dyDescent="0.25">
      <c r="A14" t="s">
        <v>26</v>
      </c>
      <c r="C14">
        <v>2021</v>
      </c>
      <c r="D14" s="4">
        <v>2286849</v>
      </c>
      <c r="E14" s="5"/>
      <c r="F14" s="5">
        <v>213644</v>
      </c>
      <c r="G14" s="5">
        <v>15734</v>
      </c>
      <c r="H14" s="5">
        <v>204</v>
      </c>
      <c r="I14" s="13"/>
      <c r="J14" s="13">
        <v>181</v>
      </c>
      <c r="K14" s="5">
        <v>4950</v>
      </c>
      <c r="L14" s="5">
        <v>33130</v>
      </c>
      <c r="M14" s="5">
        <v>57720</v>
      </c>
      <c r="N14" s="5">
        <v>262954</v>
      </c>
      <c r="O14" s="5"/>
      <c r="P14" s="5">
        <v>155333</v>
      </c>
      <c r="Q14" s="7">
        <f t="shared" si="0"/>
        <v>3030699</v>
      </c>
      <c r="R14" s="5">
        <v>3030699</v>
      </c>
    </row>
    <row r="15" spans="1:20" x14ac:dyDescent="0.25">
      <c r="A15" t="s">
        <v>27</v>
      </c>
      <c r="C15">
        <v>2020</v>
      </c>
      <c r="D15" s="4">
        <v>2041524</v>
      </c>
      <c r="E15" s="5">
        <v>2179</v>
      </c>
      <c r="F15" s="5">
        <v>55384</v>
      </c>
      <c r="G15" s="5">
        <v>11271</v>
      </c>
      <c r="H15" s="5">
        <v>265</v>
      </c>
      <c r="I15" s="14">
        <v>0</v>
      </c>
      <c r="J15" s="14">
        <v>0</v>
      </c>
      <c r="K15" s="5">
        <v>0</v>
      </c>
      <c r="L15" s="5">
        <v>3730</v>
      </c>
      <c r="M15" s="5">
        <v>22150</v>
      </c>
      <c r="N15" s="5">
        <v>143954</v>
      </c>
      <c r="O15" s="5">
        <v>99619</v>
      </c>
      <c r="P15" s="5">
        <v>122835</v>
      </c>
      <c r="Q15" s="11">
        <f t="shared" si="0"/>
        <v>2502911</v>
      </c>
      <c r="R15" s="12">
        <v>2502913</v>
      </c>
    </row>
    <row r="16" spans="1:20" x14ac:dyDescent="0.25">
      <c r="A16" t="s">
        <v>28</v>
      </c>
      <c r="C16">
        <v>2018</v>
      </c>
      <c r="D16" s="4">
        <v>0</v>
      </c>
      <c r="E16" s="5"/>
      <c r="F16" s="5">
        <v>0</v>
      </c>
      <c r="G16" s="5"/>
      <c r="H16" s="5"/>
      <c r="I16" s="6"/>
      <c r="J16" s="6"/>
      <c r="K16" s="5"/>
      <c r="L16" s="5"/>
      <c r="M16" s="5"/>
      <c r="N16" s="5"/>
      <c r="O16" s="5"/>
      <c r="P16" s="5"/>
      <c r="Q16" s="7">
        <f t="shared" si="0"/>
        <v>0</v>
      </c>
      <c r="R16" s="5">
        <v>950337</v>
      </c>
      <c r="T16" s="16"/>
    </row>
    <row r="17" spans="1:18" x14ac:dyDescent="0.25">
      <c r="A17" t="s">
        <v>28</v>
      </c>
      <c r="C17">
        <v>2019</v>
      </c>
      <c r="D17" s="4">
        <v>0</v>
      </c>
      <c r="E17" s="5"/>
      <c r="F17" s="5">
        <v>0</v>
      </c>
      <c r="G17" s="5"/>
      <c r="H17" s="5"/>
      <c r="I17" s="6"/>
      <c r="J17" s="6"/>
      <c r="K17" s="5"/>
      <c r="L17" s="5"/>
      <c r="M17" s="5"/>
      <c r="N17" s="5"/>
      <c r="O17" s="5"/>
      <c r="P17" s="5"/>
      <c r="Q17" s="7">
        <f t="shared" si="0"/>
        <v>0</v>
      </c>
      <c r="R17" s="5">
        <v>913285</v>
      </c>
    </row>
    <row r="18" spans="1:18" x14ac:dyDescent="0.25">
      <c r="A18" t="s">
        <v>28</v>
      </c>
      <c r="B18" t="s">
        <v>29</v>
      </c>
      <c r="C18">
        <v>2020</v>
      </c>
      <c r="D18" s="17"/>
      <c r="E18" s="5"/>
      <c r="F18" s="5"/>
      <c r="G18" s="5"/>
      <c r="H18" s="5"/>
      <c r="I18" s="14"/>
      <c r="J18" s="14"/>
      <c r="K18" s="5"/>
      <c r="L18" s="5"/>
      <c r="M18" s="5"/>
      <c r="N18" s="5"/>
      <c r="O18" s="5"/>
      <c r="P18" s="5"/>
      <c r="Q18" s="18">
        <f t="shared" si="0"/>
        <v>0</v>
      </c>
      <c r="R18" s="19">
        <v>135702</v>
      </c>
    </row>
    <row r="19" spans="1:18" x14ac:dyDescent="0.25">
      <c r="A19" t="s">
        <v>30</v>
      </c>
      <c r="C19">
        <v>2021</v>
      </c>
      <c r="D19" s="4">
        <v>607058</v>
      </c>
      <c r="E19" s="5"/>
      <c r="F19" s="5">
        <v>0</v>
      </c>
      <c r="G19" s="5">
        <v>1652</v>
      </c>
      <c r="H19" s="5">
        <v>18883</v>
      </c>
      <c r="I19" s="13"/>
      <c r="J19" s="13"/>
      <c r="K19" s="5">
        <v>1325</v>
      </c>
      <c r="L19" s="5"/>
      <c r="M19" s="5">
        <v>8991</v>
      </c>
      <c r="N19" s="5"/>
      <c r="O19" s="5">
        <v>1325</v>
      </c>
      <c r="P19" s="5"/>
      <c r="Q19" s="7">
        <f t="shared" si="0"/>
        <v>639234</v>
      </c>
      <c r="R19" s="5">
        <v>639234</v>
      </c>
    </row>
    <row r="20" spans="1:18" x14ac:dyDescent="0.25">
      <c r="A20" t="s">
        <v>31</v>
      </c>
      <c r="C20">
        <v>2020</v>
      </c>
      <c r="D20" s="4">
        <v>9000</v>
      </c>
      <c r="E20" s="5"/>
      <c r="F20" s="5">
        <v>53417</v>
      </c>
      <c r="G20" s="5"/>
      <c r="H20" s="5">
        <v>22103.18</v>
      </c>
      <c r="I20" s="14"/>
      <c r="J20" s="14">
        <v>1000</v>
      </c>
      <c r="K20" s="5"/>
      <c r="L20" s="5"/>
      <c r="M20" s="5">
        <v>3920906.99</v>
      </c>
      <c r="N20" s="5">
        <v>6154.82</v>
      </c>
      <c r="O20" s="5">
        <v>1227.01</v>
      </c>
      <c r="P20" s="5"/>
      <c r="Q20" s="11">
        <f t="shared" si="0"/>
        <v>4013809</v>
      </c>
      <c r="R20" s="12">
        <v>4013810</v>
      </c>
    </row>
    <row r="21" spans="1:18" x14ac:dyDescent="0.25">
      <c r="A21" t="s">
        <v>31</v>
      </c>
      <c r="C21">
        <v>2021</v>
      </c>
      <c r="D21" s="4">
        <v>5113097.17</v>
      </c>
      <c r="E21" s="5">
        <v>444617.15</v>
      </c>
      <c r="F21" s="5">
        <v>183486.24000000002</v>
      </c>
      <c r="G21" s="5">
        <v>6925.27</v>
      </c>
      <c r="H21" s="5">
        <v>15779.9</v>
      </c>
      <c r="I21" s="20">
        <v>2340.31</v>
      </c>
      <c r="J21" s="21">
        <v>4121.78</v>
      </c>
      <c r="K21" s="5">
        <v>8753.19</v>
      </c>
      <c r="L21" s="5">
        <v>26575.599999999999</v>
      </c>
      <c r="M21" s="5">
        <v>2305.0100000000002</v>
      </c>
      <c r="N21" s="5">
        <v>4156.38</v>
      </c>
      <c r="O21" s="5">
        <v>2437.3200000000002</v>
      </c>
      <c r="P21" s="5"/>
      <c r="Q21" s="7">
        <f t="shared" si="0"/>
        <v>5814595.3200000003</v>
      </c>
      <c r="R21" s="5">
        <v>5814595.3200000003</v>
      </c>
    </row>
    <row r="22" spans="1:18" x14ac:dyDescent="0.25">
      <c r="A22" t="s">
        <v>32</v>
      </c>
      <c r="C22">
        <v>2021</v>
      </c>
      <c r="D22" s="4">
        <v>4101460</v>
      </c>
      <c r="E22" s="5"/>
      <c r="F22" s="5">
        <v>0</v>
      </c>
      <c r="G22" s="5"/>
      <c r="H22" s="5"/>
      <c r="I22" s="13"/>
      <c r="J22" s="13"/>
      <c r="K22" s="5"/>
      <c r="L22" s="5"/>
      <c r="M22" s="5"/>
      <c r="N22" s="5">
        <v>474286</v>
      </c>
      <c r="O22" s="5"/>
      <c r="P22" s="5"/>
      <c r="Q22" s="7">
        <f t="shared" si="0"/>
        <v>4575746</v>
      </c>
      <c r="R22" s="5">
        <v>4575746</v>
      </c>
    </row>
    <row r="23" spans="1:18" x14ac:dyDescent="0.25">
      <c r="A23" t="s">
        <v>33</v>
      </c>
      <c r="C23">
        <v>2020</v>
      </c>
      <c r="D23" s="4">
        <v>16145276.76</v>
      </c>
      <c r="E23" s="5">
        <v>76339.149999999994</v>
      </c>
      <c r="F23" s="5">
        <v>0</v>
      </c>
      <c r="G23" s="5"/>
      <c r="H23" s="5">
        <v>18493.12</v>
      </c>
      <c r="I23" s="14"/>
      <c r="J23" s="14">
        <v>12999.93</v>
      </c>
      <c r="K23" s="5">
        <v>114155.48</v>
      </c>
      <c r="L23" s="5">
        <v>104210.32</v>
      </c>
      <c r="M23" s="5">
        <v>14788.45</v>
      </c>
      <c r="N23" s="5">
        <v>1732895.84</v>
      </c>
      <c r="O23" s="5">
        <v>7777219.5899999999</v>
      </c>
      <c r="P23" s="5">
        <v>624262.51</v>
      </c>
      <c r="Q23" s="7">
        <f t="shared" si="0"/>
        <v>26620641.150000002</v>
      </c>
      <c r="R23" s="5">
        <v>26620641.149999999</v>
      </c>
    </row>
    <row r="24" spans="1:18" x14ac:dyDescent="0.25">
      <c r="A24" t="s">
        <v>33</v>
      </c>
      <c r="C24">
        <v>2021</v>
      </c>
      <c r="D24" s="4">
        <v>22563606.59</v>
      </c>
      <c r="E24" s="5">
        <v>80459.66</v>
      </c>
      <c r="F24" s="5">
        <v>664370.16999999993</v>
      </c>
      <c r="G24" s="5">
        <v>125244.81</v>
      </c>
      <c r="H24" s="5">
        <v>142673.28</v>
      </c>
      <c r="I24" s="22"/>
      <c r="J24" s="22">
        <v>9533.5300000000007</v>
      </c>
      <c r="K24" s="5">
        <v>125922.05</v>
      </c>
      <c r="L24" s="5">
        <v>1315203.32</v>
      </c>
      <c r="M24" s="5">
        <v>42791.47</v>
      </c>
      <c r="N24" s="5">
        <v>1869644.48</v>
      </c>
      <c r="O24" s="5">
        <v>8262533.7000000002</v>
      </c>
      <c r="P24" s="5">
        <v>509429.96</v>
      </c>
      <c r="Q24" s="7">
        <f t="shared" si="0"/>
        <v>35711413.020000003</v>
      </c>
      <c r="R24" s="5">
        <v>35711413.020000003</v>
      </c>
    </row>
    <row r="25" spans="1:18" x14ac:dyDescent="0.25">
      <c r="A25" t="s">
        <v>34</v>
      </c>
      <c r="C25">
        <v>2020</v>
      </c>
      <c r="D25" s="4">
        <v>8572506</v>
      </c>
      <c r="E25" s="5"/>
      <c r="F25" s="5">
        <v>0</v>
      </c>
      <c r="G25" s="5"/>
      <c r="H25" s="5"/>
      <c r="I25" s="14">
        <v>409972</v>
      </c>
      <c r="J25" s="14"/>
      <c r="K25" s="5">
        <v>310379</v>
      </c>
      <c r="L25" s="5"/>
      <c r="M25" s="5">
        <v>578467</v>
      </c>
      <c r="N25" s="5">
        <v>23189</v>
      </c>
      <c r="O25" s="5"/>
      <c r="P25" s="5"/>
      <c r="Q25" s="7">
        <f t="shared" si="0"/>
        <v>9894513</v>
      </c>
      <c r="R25" s="5">
        <v>9894513</v>
      </c>
    </row>
    <row r="26" spans="1:18" x14ac:dyDescent="0.25">
      <c r="A26" t="s">
        <v>34</v>
      </c>
      <c r="C26">
        <v>2021</v>
      </c>
      <c r="D26" s="4">
        <v>8200771</v>
      </c>
      <c r="E26" s="5">
        <v>392</v>
      </c>
      <c r="F26" s="5">
        <v>2216792</v>
      </c>
      <c r="G26" s="5"/>
      <c r="H26" s="5"/>
      <c r="I26" s="14">
        <v>196763</v>
      </c>
      <c r="J26" s="14"/>
      <c r="K26" s="5">
        <v>691656</v>
      </c>
      <c r="L26" s="5"/>
      <c r="M26" s="5">
        <v>47571</v>
      </c>
      <c r="N26" s="5">
        <v>56</v>
      </c>
      <c r="O26" s="5"/>
      <c r="P26" s="5">
        <v>97877</v>
      </c>
      <c r="Q26" s="7">
        <f t="shared" si="0"/>
        <v>11451878</v>
      </c>
      <c r="R26" s="5">
        <v>11451878</v>
      </c>
    </row>
    <row r="27" spans="1:18" x14ac:dyDescent="0.25">
      <c r="A27" t="s">
        <v>35</v>
      </c>
      <c r="C27">
        <v>2020</v>
      </c>
      <c r="D27" s="4">
        <v>60861.599999999999</v>
      </c>
      <c r="E27" s="5"/>
      <c r="F27" s="5">
        <v>0</v>
      </c>
      <c r="G27" s="5"/>
      <c r="H27" s="5"/>
      <c r="I27" s="14"/>
      <c r="J27" s="14"/>
      <c r="K27" s="5"/>
      <c r="L27" s="5"/>
      <c r="M27" s="5">
        <v>6762.4</v>
      </c>
      <c r="N27" s="5"/>
      <c r="O27" s="5"/>
      <c r="P27" s="5"/>
      <c r="Q27" s="7">
        <f t="shared" si="0"/>
        <v>67624</v>
      </c>
      <c r="R27" s="5">
        <v>67623.990000000005</v>
      </c>
    </row>
    <row r="28" spans="1:18" x14ac:dyDescent="0.25">
      <c r="A28" t="s">
        <v>35</v>
      </c>
      <c r="C28">
        <v>2021</v>
      </c>
      <c r="D28" s="4">
        <v>80510.26999999999</v>
      </c>
      <c r="E28" s="5"/>
      <c r="F28" s="5">
        <v>0</v>
      </c>
      <c r="G28" s="5"/>
      <c r="H28" s="5"/>
      <c r="I28" s="13"/>
      <c r="J28" s="13"/>
      <c r="K28" s="5"/>
      <c r="L28" s="5"/>
      <c r="M28" s="5">
        <v>8945.59</v>
      </c>
      <c r="N28" s="5"/>
      <c r="O28" s="5"/>
      <c r="P28" s="5"/>
      <c r="Q28" s="7">
        <f t="shared" si="0"/>
        <v>89455.859999999986</v>
      </c>
      <c r="R28" s="5">
        <v>89455.9</v>
      </c>
    </row>
    <row r="29" spans="1:18" x14ac:dyDescent="0.25">
      <c r="A29" t="s">
        <v>36</v>
      </c>
      <c r="C29">
        <v>2021</v>
      </c>
      <c r="D29" s="4">
        <v>947253.81</v>
      </c>
      <c r="E29" s="5">
        <v>300885.51</v>
      </c>
      <c r="F29" s="5">
        <v>465582.54</v>
      </c>
      <c r="G29" s="5">
        <v>49117.97</v>
      </c>
      <c r="H29" s="5">
        <v>64.650000000000006</v>
      </c>
      <c r="I29" s="13"/>
      <c r="J29" s="13"/>
      <c r="K29" s="5"/>
      <c r="L29" s="5"/>
      <c r="M29" s="5"/>
      <c r="N29" s="5">
        <v>2126.7800000000002</v>
      </c>
      <c r="O29" s="5"/>
      <c r="P29" s="5">
        <v>5604.44</v>
      </c>
      <c r="Q29" s="7">
        <f t="shared" si="0"/>
        <v>1770635.7</v>
      </c>
      <c r="R29" s="5">
        <v>1770635.71</v>
      </c>
    </row>
    <row r="30" spans="1:18" x14ac:dyDescent="0.25">
      <c r="A30" t="s">
        <v>37</v>
      </c>
      <c r="C30">
        <v>2020</v>
      </c>
      <c r="D30" s="4">
        <v>3974664.4</v>
      </c>
      <c r="E30" s="5"/>
      <c r="F30" s="5">
        <v>1939376.1</v>
      </c>
      <c r="G30" s="5">
        <v>477292</v>
      </c>
      <c r="H30" s="5"/>
      <c r="I30" s="23"/>
      <c r="J30" s="23"/>
      <c r="K30" s="5"/>
      <c r="L30" s="5"/>
      <c r="M30" s="5">
        <v>50000</v>
      </c>
      <c r="N30" s="5"/>
      <c r="O30" s="5"/>
      <c r="P30" s="5"/>
      <c r="Q30" s="7">
        <f t="shared" si="0"/>
        <v>6441332.5</v>
      </c>
      <c r="R30" s="5">
        <v>6441332.5099999998</v>
      </c>
    </row>
    <row r="31" spans="1:18" x14ac:dyDescent="0.25">
      <c r="A31" t="s">
        <v>37</v>
      </c>
      <c r="C31">
        <v>2021</v>
      </c>
      <c r="D31" s="4">
        <v>8503926</v>
      </c>
      <c r="E31" s="5"/>
      <c r="F31" s="5">
        <v>735679</v>
      </c>
      <c r="G31" s="5">
        <v>145297</v>
      </c>
      <c r="H31" s="5"/>
      <c r="I31" s="24"/>
      <c r="J31" s="25"/>
      <c r="K31" s="5"/>
      <c r="L31" s="5"/>
      <c r="M31" s="5">
        <v>40000</v>
      </c>
      <c r="N31" s="5">
        <v>1213488</v>
      </c>
      <c r="O31" s="5"/>
      <c r="P31" s="5"/>
      <c r="Q31" s="18">
        <f t="shared" si="0"/>
        <v>10638390</v>
      </c>
      <c r="R31" s="19">
        <v>10638389</v>
      </c>
    </row>
    <row r="32" spans="1:18" x14ac:dyDescent="0.25">
      <c r="A32" t="s">
        <v>38</v>
      </c>
      <c r="C32">
        <v>2020</v>
      </c>
      <c r="D32" s="4">
        <v>128014</v>
      </c>
      <c r="E32" s="5"/>
      <c r="F32" s="5">
        <v>5690</v>
      </c>
      <c r="G32" s="5">
        <v>37499</v>
      </c>
      <c r="H32" s="5"/>
      <c r="I32" s="10"/>
      <c r="J32" s="10"/>
      <c r="K32" s="5"/>
      <c r="L32" s="5"/>
      <c r="M32" s="5">
        <v>41486</v>
      </c>
      <c r="N32" s="5">
        <v>331549</v>
      </c>
      <c r="O32" s="5">
        <v>112459</v>
      </c>
      <c r="P32" s="5"/>
      <c r="Q32" s="11">
        <f t="shared" si="0"/>
        <v>656697</v>
      </c>
      <c r="R32" s="12">
        <v>656698</v>
      </c>
    </row>
    <row r="33" spans="1:18" x14ac:dyDescent="0.25">
      <c r="A33" t="s">
        <v>38</v>
      </c>
      <c r="C33">
        <v>2021</v>
      </c>
      <c r="D33" s="4">
        <v>168762</v>
      </c>
      <c r="E33" s="5"/>
      <c r="F33" s="5">
        <v>0</v>
      </c>
      <c r="G33" s="5">
        <v>1976</v>
      </c>
      <c r="H33" s="5">
        <v>724</v>
      </c>
      <c r="I33" s="10"/>
      <c r="J33" s="10"/>
      <c r="K33" s="5">
        <v>2230</v>
      </c>
      <c r="L33" s="5">
        <v>4990</v>
      </c>
      <c r="M33" s="5"/>
      <c r="N33" s="5">
        <v>346125</v>
      </c>
      <c r="O33" s="5"/>
      <c r="P33" s="5">
        <v>319</v>
      </c>
      <c r="Q33" s="7">
        <f t="shared" si="0"/>
        <v>525126</v>
      </c>
      <c r="R33" s="5">
        <v>525126</v>
      </c>
    </row>
    <row r="34" spans="1:18" x14ac:dyDescent="0.25">
      <c r="A34" t="s">
        <v>39</v>
      </c>
      <c r="C34">
        <v>2021</v>
      </c>
      <c r="D34" s="4">
        <v>10534883.66</v>
      </c>
      <c r="E34" s="5"/>
      <c r="F34" s="5">
        <v>1172318.56</v>
      </c>
      <c r="G34" s="5">
        <v>119793.81</v>
      </c>
      <c r="H34" s="5"/>
      <c r="I34" s="13"/>
      <c r="J34" s="13">
        <v>76382.06</v>
      </c>
      <c r="K34" s="5"/>
      <c r="L34" s="5">
        <v>83799.3</v>
      </c>
      <c r="M34" s="5"/>
      <c r="N34" s="5">
        <v>2472143.36</v>
      </c>
      <c r="O34" s="5"/>
      <c r="P34" s="5"/>
      <c r="Q34" s="7">
        <f t="shared" si="0"/>
        <v>14459320.750000002</v>
      </c>
      <c r="R34" s="5">
        <v>14459320.75</v>
      </c>
    </row>
    <row r="35" spans="1:18" x14ac:dyDescent="0.25">
      <c r="A35" t="s">
        <v>40</v>
      </c>
      <c r="C35">
        <v>2020</v>
      </c>
      <c r="D35" s="4">
        <v>2516458.5</v>
      </c>
      <c r="E35" s="5"/>
      <c r="F35" s="5">
        <v>1434210.42</v>
      </c>
      <c r="G35" s="5">
        <v>226.89</v>
      </c>
      <c r="H35" s="5"/>
      <c r="I35" s="14"/>
      <c r="J35" s="14"/>
      <c r="K35" s="5"/>
      <c r="L35" s="5"/>
      <c r="M35" s="5"/>
      <c r="N35" s="5">
        <v>24289.98</v>
      </c>
      <c r="O35" s="5"/>
      <c r="P35" s="5"/>
      <c r="Q35" s="7">
        <f t="shared" si="0"/>
        <v>3975185.79</v>
      </c>
      <c r="R35" s="5">
        <v>3975185.98</v>
      </c>
    </row>
    <row r="36" spans="1:18" x14ac:dyDescent="0.25">
      <c r="A36" t="s">
        <v>40</v>
      </c>
      <c r="C36">
        <v>2021</v>
      </c>
      <c r="D36" s="4">
        <v>2888133.3</v>
      </c>
      <c r="E36" s="5"/>
      <c r="F36" s="5">
        <v>0</v>
      </c>
      <c r="G36" s="5">
        <v>17733.3</v>
      </c>
      <c r="H36" s="5"/>
      <c r="I36" s="14"/>
      <c r="J36" s="14">
        <v>12847.1</v>
      </c>
      <c r="K36" s="5"/>
      <c r="L36" s="5"/>
      <c r="M36" s="5"/>
      <c r="N36" s="5">
        <v>10111.9</v>
      </c>
      <c r="O36" s="5">
        <v>9506</v>
      </c>
      <c r="P36" s="5">
        <v>762.59999999999991</v>
      </c>
      <c r="Q36" s="7">
        <f t="shared" si="0"/>
        <v>2939094.1999999997</v>
      </c>
      <c r="R36" s="5">
        <v>2939094.2</v>
      </c>
    </row>
    <row r="37" spans="1:18" x14ac:dyDescent="0.25">
      <c r="A37" t="s">
        <v>41</v>
      </c>
      <c r="C37">
        <v>2021</v>
      </c>
      <c r="D37" s="4">
        <v>213134.13</v>
      </c>
      <c r="E37" s="5"/>
      <c r="F37" s="5">
        <v>0</v>
      </c>
      <c r="G37" s="5"/>
      <c r="H37" s="5"/>
      <c r="I37" s="13"/>
      <c r="J37" s="13"/>
      <c r="K37" s="5"/>
      <c r="L37" s="5"/>
      <c r="M37" s="5"/>
      <c r="N37" s="5">
        <v>10226.530000000001</v>
      </c>
      <c r="O37" s="5"/>
      <c r="P37" s="5"/>
      <c r="Q37" s="7">
        <f t="shared" si="0"/>
        <v>223360.66</v>
      </c>
      <c r="R37" s="5">
        <v>223360.66</v>
      </c>
    </row>
    <row r="38" spans="1:18" x14ac:dyDescent="0.25">
      <c r="A38" t="s">
        <v>42</v>
      </c>
      <c r="C38">
        <v>2021</v>
      </c>
      <c r="D38" s="4">
        <v>0</v>
      </c>
      <c r="E38" s="5"/>
      <c r="F38" s="5">
        <v>0</v>
      </c>
      <c r="G38" s="5"/>
      <c r="H38" s="5"/>
      <c r="I38" s="13"/>
      <c r="J38" s="13"/>
      <c r="K38" s="5"/>
      <c r="L38" s="5"/>
      <c r="M38" s="5"/>
      <c r="N38" s="5"/>
      <c r="O38" s="5"/>
      <c r="P38" s="5"/>
      <c r="Q38" s="7">
        <f t="shared" si="0"/>
        <v>0</v>
      </c>
      <c r="R38" s="5"/>
    </row>
    <row r="39" spans="1:18" x14ac:dyDescent="0.25">
      <c r="A39" t="s">
        <v>43</v>
      </c>
      <c r="B39" s="9" t="s">
        <v>44</v>
      </c>
      <c r="C39">
        <v>2016</v>
      </c>
      <c r="D39" s="17">
        <v>6385048</v>
      </c>
      <c r="E39" s="5"/>
      <c r="F39" s="5">
        <v>1843921</v>
      </c>
      <c r="G39" s="5"/>
      <c r="H39" s="5">
        <v>6781528</v>
      </c>
      <c r="I39" s="10"/>
      <c r="J39" s="10">
        <v>55985</v>
      </c>
      <c r="K39" s="5"/>
      <c r="L39" s="5">
        <v>6506951</v>
      </c>
      <c r="M39" s="5">
        <v>7213797</v>
      </c>
      <c r="N39" s="5">
        <v>1976100</v>
      </c>
      <c r="O39" s="5">
        <v>839705</v>
      </c>
      <c r="P39" s="5"/>
      <c r="Q39" s="11">
        <f t="shared" si="0"/>
        <v>31603035</v>
      </c>
      <c r="R39" s="12">
        <v>31603037</v>
      </c>
    </row>
    <row r="40" spans="1:18" x14ac:dyDescent="0.25">
      <c r="A40" t="s">
        <v>45</v>
      </c>
      <c r="C40">
        <v>2020</v>
      </c>
      <c r="D40" s="4">
        <v>224908.63</v>
      </c>
      <c r="E40" s="5"/>
      <c r="F40" s="5">
        <v>231660.99</v>
      </c>
      <c r="H40" s="5">
        <v>7985858.9000000004</v>
      </c>
      <c r="I40" s="6">
        <v>402561.54</v>
      </c>
      <c r="J40" s="6">
        <v>312692.18</v>
      </c>
      <c r="K40" s="5">
        <v>999172.48</v>
      </c>
      <c r="L40" s="5">
        <v>5138196.08</v>
      </c>
      <c r="M40" s="5">
        <v>186369790.86000001</v>
      </c>
      <c r="N40" s="5">
        <v>120884091.15000001</v>
      </c>
      <c r="O40" s="5">
        <v>2145002.83</v>
      </c>
      <c r="P40" s="5">
        <v>30777189.239999998</v>
      </c>
      <c r="Q40" s="7">
        <f t="shared" si="0"/>
        <v>355471124.88000005</v>
      </c>
      <c r="R40" s="5">
        <v>335471124.88</v>
      </c>
    </row>
    <row r="41" spans="1:18" x14ac:dyDescent="0.25">
      <c r="A41" t="s">
        <v>45</v>
      </c>
      <c r="C41">
        <v>2021</v>
      </c>
      <c r="D41" s="17">
        <v>2837655</v>
      </c>
      <c r="E41" s="5"/>
      <c r="F41" s="5">
        <v>31558221</v>
      </c>
      <c r="G41" s="5">
        <v>1181793</v>
      </c>
      <c r="H41" s="5">
        <v>1911990</v>
      </c>
      <c r="I41" s="26">
        <v>37063983</v>
      </c>
      <c r="J41" s="26">
        <v>2522443</v>
      </c>
      <c r="K41" s="5">
        <v>792824</v>
      </c>
      <c r="L41" s="5">
        <v>1136639</v>
      </c>
      <c r="M41" s="5">
        <v>32848394</v>
      </c>
      <c r="N41" s="5">
        <v>232426</v>
      </c>
      <c r="O41" s="5">
        <v>139233639</v>
      </c>
      <c r="P41" s="5" t="s">
        <v>46</v>
      </c>
      <c r="Q41" s="11">
        <f t="shared" si="0"/>
        <v>251320007</v>
      </c>
      <c r="R41" s="12">
        <v>251320006</v>
      </c>
    </row>
    <row r="42" spans="1:18" x14ac:dyDescent="0.25">
      <c r="A42" t="s">
        <v>47</v>
      </c>
      <c r="C42">
        <v>2015</v>
      </c>
      <c r="D42" s="17"/>
      <c r="E42" s="5"/>
      <c r="F42" s="5"/>
      <c r="G42" s="5"/>
      <c r="H42" s="5"/>
      <c r="I42" s="26"/>
      <c r="J42" s="26"/>
      <c r="K42" s="5"/>
      <c r="L42" s="5"/>
      <c r="M42" s="5"/>
      <c r="N42" s="5"/>
      <c r="O42" s="5"/>
      <c r="P42" s="5"/>
      <c r="Q42" s="7"/>
      <c r="R42" s="12">
        <v>21600000</v>
      </c>
    </row>
    <row r="43" spans="1:18" x14ac:dyDescent="0.25">
      <c r="A43" t="s">
        <v>48</v>
      </c>
      <c r="C43">
        <v>2016</v>
      </c>
      <c r="D43" s="17"/>
      <c r="E43" s="5"/>
      <c r="F43" s="5"/>
      <c r="G43" s="5"/>
      <c r="H43" s="5"/>
      <c r="I43" s="10"/>
      <c r="J43" s="10"/>
      <c r="K43" s="5"/>
      <c r="L43" s="5"/>
      <c r="M43" s="5"/>
      <c r="N43" s="5"/>
      <c r="O43" s="5"/>
      <c r="P43" s="5"/>
      <c r="Q43" s="7">
        <f t="shared" si="0"/>
        <v>0</v>
      </c>
      <c r="R43" s="5">
        <v>18600000</v>
      </c>
    </row>
    <row r="44" spans="1:18" x14ac:dyDescent="0.25">
      <c r="A44" t="s">
        <v>48</v>
      </c>
      <c r="C44">
        <v>2017</v>
      </c>
      <c r="D44" s="4">
        <v>0</v>
      </c>
      <c r="E44" s="5"/>
      <c r="F44" s="5">
        <v>0</v>
      </c>
      <c r="G44" s="5"/>
      <c r="H44" s="5">
        <v>24958.65</v>
      </c>
      <c r="I44" s="6"/>
      <c r="J44" s="6"/>
      <c r="K44" s="5"/>
      <c r="L44" s="5">
        <v>22609.13</v>
      </c>
      <c r="M44" s="5">
        <v>16860022.399999999</v>
      </c>
      <c r="N44" s="5">
        <v>579342.92000000004</v>
      </c>
      <c r="O44" s="5"/>
      <c r="P44" s="5"/>
      <c r="Q44" s="7">
        <f>SUM(D44:P44)</f>
        <v>17486933.100000001</v>
      </c>
      <c r="R44" s="5">
        <v>17486933</v>
      </c>
    </row>
    <row r="45" spans="1:18" x14ac:dyDescent="0.25">
      <c r="A45" t="s">
        <v>48</v>
      </c>
      <c r="C45">
        <v>2020</v>
      </c>
      <c r="D45" s="4">
        <v>0</v>
      </c>
      <c r="E45" s="5"/>
      <c r="F45" s="5">
        <v>9830000</v>
      </c>
      <c r="G45" s="5">
        <v>60000</v>
      </c>
      <c r="H45" s="5">
        <v>50000</v>
      </c>
      <c r="I45" s="23"/>
      <c r="J45" s="23">
        <v>10000</v>
      </c>
      <c r="K45" s="5"/>
      <c r="L45" s="5">
        <v>150000</v>
      </c>
      <c r="M45" s="5">
        <v>23390000</v>
      </c>
      <c r="N45" s="5">
        <v>850000</v>
      </c>
      <c r="O45" s="5">
        <v>110000</v>
      </c>
      <c r="P45" s="5"/>
      <c r="Q45" s="7">
        <f t="shared" si="0"/>
        <v>34450000</v>
      </c>
      <c r="R45" s="5">
        <v>34450000</v>
      </c>
    </row>
    <row r="46" spans="1:18" x14ac:dyDescent="0.25">
      <c r="A46" t="s">
        <v>47</v>
      </c>
      <c r="C46">
        <v>2021</v>
      </c>
      <c r="D46" s="4">
        <v>19943136</v>
      </c>
      <c r="E46" s="5"/>
      <c r="F46" s="5">
        <v>4772142</v>
      </c>
      <c r="G46" s="5">
        <v>443572</v>
      </c>
      <c r="H46" s="5">
        <v>20671</v>
      </c>
      <c r="I46" s="13"/>
      <c r="J46" s="13"/>
      <c r="K46" s="5"/>
      <c r="L46" s="5">
        <v>23646</v>
      </c>
      <c r="M46" s="5">
        <v>1473357</v>
      </c>
      <c r="N46" s="5">
        <v>5090893</v>
      </c>
      <c r="O46" s="5"/>
      <c r="P46" s="5">
        <v>2676094</v>
      </c>
      <c r="Q46" s="11">
        <f t="shared" si="0"/>
        <v>34443511</v>
      </c>
      <c r="R46" s="12">
        <v>34443510</v>
      </c>
    </row>
    <row r="47" spans="1:18" x14ac:dyDescent="0.25">
      <c r="A47" t="s">
        <v>49</v>
      </c>
      <c r="C47">
        <v>2020</v>
      </c>
      <c r="D47" s="4">
        <v>1262975</v>
      </c>
      <c r="E47" s="5"/>
      <c r="F47" s="5">
        <v>67270</v>
      </c>
      <c r="G47" s="5"/>
      <c r="H47" s="5"/>
      <c r="I47" s="13"/>
      <c r="J47" s="13"/>
      <c r="K47" s="5"/>
      <c r="L47" s="5"/>
      <c r="M47" s="5"/>
      <c r="N47" s="5">
        <v>11299508</v>
      </c>
      <c r="O47" s="5"/>
      <c r="P47" s="5"/>
      <c r="Q47" s="11">
        <f t="shared" si="0"/>
        <v>12629753</v>
      </c>
      <c r="R47" s="27">
        <v>12629754</v>
      </c>
    </row>
    <row r="48" spans="1:18" x14ac:dyDescent="0.25">
      <c r="A48" t="s">
        <v>49</v>
      </c>
      <c r="C48">
        <v>2021</v>
      </c>
      <c r="D48" s="4">
        <v>1265697</v>
      </c>
      <c r="E48" s="5"/>
      <c r="F48" s="5">
        <v>71795</v>
      </c>
      <c r="G48" s="5"/>
      <c r="H48" s="5"/>
      <c r="I48" s="13"/>
      <c r="J48" s="13"/>
      <c r="K48" s="5"/>
      <c r="L48" s="5"/>
      <c r="M48" s="5"/>
      <c r="N48" s="5"/>
      <c r="O48" s="5">
        <v>11319476</v>
      </c>
      <c r="P48" s="5"/>
      <c r="Q48" s="11">
        <f t="shared" si="0"/>
        <v>12656968</v>
      </c>
      <c r="R48" s="12">
        <v>12656967</v>
      </c>
    </row>
    <row r="49" spans="1:18" x14ac:dyDescent="0.25">
      <c r="A49" t="s">
        <v>50</v>
      </c>
      <c r="B49" s="9" t="s">
        <v>51</v>
      </c>
      <c r="C49">
        <v>2020</v>
      </c>
      <c r="D49" s="4">
        <v>4050</v>
      </c>
      <c r="E49" s="5"/>
      <c r="F49" s="5">
        <v>245528</v>
      </c>
      <c r="G49" s="5">
        <v>28353</v>
      </c>
      <c r="H49" s="5">
        <v>34106</v>
      </c>
      <c r="I49" s="14"/>
      <c r="J49" s="14"/>
      <c r="K49" s="5"/>
      <c r="L49" s="5">
        <v>166729</v>
      </c>
      <c r="M49" s="5">
        <v>516799</v>
      </c>
      <c r="N49" s="5">
        <v>56373</v>
      </c>
      <c r="O49" s="5"/>
      <c r="P49" s="5"/>
      <c r="Q49" s="7">
        <f t="shared" si="0"/>
        <v>1051938</v>
      </c>
      <c r="R49" s="5">
        <v>1051938</v>
      </c>
    </row>
    <row r="50" spans="1:18" x14ac:dyDescent="0.25">
      <c r="A50" t="s">
        <v>50</v>
      </c>
      <c r="C50">
        <v>2021</v>
      </c>
      <c r="D50" s="17">
        <v>386200</v>
      </c>
      <c r="E50" s="5"/>
      <c r="F50" s="5">
        <v>201127</v>
      </c>
      <c r="G50" s="5">
        <v>22306</v>
      </c>
      <c r="H50" s="5">
        <v>1500</v>
      </c>
      <c r="I50" s="14">
        <v>14100</v>
      </c>
      <c r="J50" s="14">
        <v>5000</v>
      </c>
      <c r="K50" s="5">
        <v>45703</v>
      </c>
      <c r="L50" s="5">
        <v>48570</v>
      </c>
      <c r="M50" s="5">
        <v>13086</v>
      </c>
      <c r="N50" s="5">
        <v>16490</v>
      </c>
      <c r="O50" s="5"/>
      <c r="P50" s="5"/>
      <c r="Q50" s="7">
        <f t="shared" ref="Q50" si="1">SUM(D50:P50)</f>
        <v>754082</v>
      </c>
      <c r="R50" s="5">
        <v>754082</v>
      </c>
    </row>
    <row r="51" spans="1:18" x14ac:dyDescent="0.25">
      <c r="A51" t="s">
        <v>52</v>
      </c>
      <c r="C51">
        <v>2020</v>
      </c>
      <c r="D51" s="4">
        <v>0</v>
      </c>
      <c r="E51" s="5"/>
      <c r="F51" s="5">
        <v>609862</v>
      </c>
      <c r="G51" s="5">
        <v>57427</v>
      </c>
      <c r="H51" s="5"/>
      <c r="I51" s="14"/>
      <c r="J51" s="14"/>
      <c r="K51" s="5"/>
      <c r="L51" s="5"/>
      <c r="M51" s="5">
        <v>880068</v>
      </c>
      <c r="N51" s="5">
        <v>160133</v>
      </c>
      <c r="O51" s="5"/>
      <c r="P51" s="5"/>
      <c r="Q51" s="7">
        <f t="shared" si="0"/>
        <v>1707490</v>
      </c>
      <c r="R51" s="5">
        <v>1707490</v>
      </c>
    </row>
    <row r="52" spans="1:18" x14ac:dyDescent="0.25">
      <c r="A52" t="s">
        <v>52</v>
      </c>
      <c r="C52">
        <v>2021</v>
      </c>
      <c r="D52" s="4">
        <v>942164</v>
      </c>
      <c r="E52" s="5"/>
      <c r="F52" s="5">
        <v>132797</v>
      </c>
      <c r="G52" s="5">
        <v>483</v>
      </c>
      <c r="H52" s="5">
        <v>8669</v>
      </c>
      <c r="I52" s="13">
        <v>3445</v>
      </c>
      <c r="J52" s="13">
        <v>6438</v>
      </c>
      <c r="K52" s="5">
        <v>25363</v>
      </c>
      <c r="L52" s="5">
        <v>49870</v>
      </c>
      <c r="M52" s="5">
        <v>3016</v>
      </c>
      <c r="N52" s="5">
        <v>18935</v>
      </c>
      <c r="O52" s="5"/>
      <c r="P52" s="5"/>
      <c r="Q52" s="7">
        <f t="shared" si="0"/>
        <v>1191180</v>
      </c>
      <c r="R52" s="5">
        <v>1191180</v>
      </c>
    </row>
    <row r="53" spans="1:18" x14ac:dyDescent="0.25">
      <c r="A53" t="s">
        <v>53</v>
      </c>
      <c r="C53">
        <v>2021</v>
      </c>
      <c r="D53" s="4">
        <v>1598473.24</v>
      </c>
      <c r="E53" s="5"/>
      <c r="F53" s="5">
        <v>0</v>
      </c>
      <c r="G53" s="5"/>
      <c r="H53" s="5"/>
      <c r="I53" s="13"/>
      <c r="J53" s="25"/>
      <c r="K53" s="5"/>
      <c r="L53" s="5"/>
      <c r="M53" s="5"/>
      <c r="N53" s="5">
        <v>100763.69</v>
      </c>
      <c r="O53" s="5"/>
      <c r="P53" s="5"/>
      <c r="Q53" s="7">
        <f t="shared" si="0"/>
        <v>1699236.93</v>
      </c>
      <c r="R53" s="5">
        <v>1699237</v>
      </c>
    </row>
    <row r="54" spans="1:18" x14ac:dyDescent="0.25">
      <c r="A54" t="s">
        <v>54</v>
      </c>
      <c r="C54">
        <v>2020</v>
      </c>
      <c r="E54" s="5"/>
      <c r="F54" s="5">
        <v>1179527.93</v>
      </c>
      <c r="G54" s="5">
        <v>10050.1</v>
      </c>
      <c r="H54" s="5"/>
      <c r="I54" s="14"/>
      <c r="J54" s="14"/>
      <c r="K54" s="5">
        <v>135499.79999999999</v>
      </c>
      <c r="L54" s="5">
        <v>930.73</v>
      </c>
      <c r="M54" s="5">
        <v>243676.96</v>
      </c>
      <c r="N54" s="5"/>
      <c r="O54" s="5"/>
      <c r="P54" s="5"/>
      <c r="Q54" s="7">
        <f t="shared" si="0"/>
        <v>1569685.52</v>
      </c>
      <c r="R54" s="4">
        <v>1569685.51</v>
      </c>
    </row>
    <row r="55" spans="1:18" x14ac:dyDescent="0.25">
      <c r="A55" t="s">
        <v>54</v>
      </c>
      <c r="C55">
        <v>2021</v>
      </c>
      <c r="D55" s="17">
        <f>1676282.04+87676.38</f>
        <v>1763958.42</v>
      </c>
      <c r="E55" s="5"/>
      <c r="F55" s="5">
        <v>0</v>
      </c>
      <c r="G55" s="5">
        <v>6654.61</v>
      </c>
      <c r="H55" s="5">
        <v>6971.26</v>
      </c>
      <c r="I55" s="14">
        <v>994.87</v>
      </c>
      <c r="J55" s="14">
        <v>92865.46</v>
      </c>
      <c r="K55" s="5">
        <v>104873.62</v>
      </c>
      <c r="L55" s="5">
        <v>11627.97</v>
      </c>
      <c r="M55" s="5">
        <v>503424.29</v>
      </c>
      <c r="N55" s="5">
        <v>316123.68</v>
      </c>
      <c r="O55" s="5"/>
      <c r="P55" s="5">
        <v>598412.14</v>
      </c>
      <c r="Q55" s="7">
        <f t="shared" ref="Q55" si="2">SUM(D55:P55)</f>
        <v>3405906.3200000003</v>
      </c>
      <c r="R55" s="5">
        <v>3405906.32</v>
      </c>
    </row>
    <row r="56" spans="1:18" x14ac:dyDescent="0.25">
      <c r="A56" t="s">
        <v>55</v>
      </c>
      <c r="C56">
        <v>2020</v>
      </c>
      <c r="D56" s="4">
        <v>2122419</v>
      </c>
      <c r="E56" s="5"/>
      <c r="F56" s="5">
        <v>0</v>
      </c>
      <c r="G56" s="5"/>
      <c r="H56" s="5">
        <v>92428</v>
      </c>
      <c r="I56" s="14"/>
      <c r="J56" s="14"/>
      <c r="K56" s="5"/>
      <c r="L56" s="5">
        <v>646995</v>
      </c>
      <c r="M56" s="5">
        <v>419452</v>
      </c>
      <c r="N56" s="5"/>
      <c r="O56" s="5"/>
      <c r="P56" s="5"/>
      <c r="Q56" s="11">
        <f t="shared" si="0"/>
        <v>3281294</v>
      </c>
      <c r="R56" s="12">
        <v>3281256</v>
      </c>
    </row>
    <row r="57" spans="1:18" x14ac:dyDescent="0.25">
      <c r="A57" t="s">
        <v>55</v>
      </c>
      <c r="C57">
        <v>2021</v>
      </c>
      <c r="D57" s="4">
        <v>1654994.02</v>
      </c>
      <c r="E57" s="5"/>
      <c r="F57" s="5">
        <v>106773.8</v>
      </c>
      <c r="G57" s="5"/>
      <c r="H57" s="5"/>
      <c r="I57" s="13"/>
      <c r="J57" s="25"/>
      <c r="K57" s="5">
        <v>720723.2</v>
      </c>
      <c r="L57" s="5"/>
      <c r="M57" s="5">
        <v>186854.16</v>
      </c>
      <c r="N57" s="5"/>
      <c r="O57" s="5"/>
      <c r="P57" s="5"/>
      <c r="Q57" s="7">
        <f t="shared" si="0"/>
        <v>2669345.1800000002</v>
      </c>
      <c r="R57" s="5">
        <v>2669345.2000000002</v>
      </c>
    </row>
    <row r="58" spans="1:18" x14ac:dyDescent="0.25">
      <c r="A58" t="s">
        <v>56</v>
      </c>
      <c r="C58">
        <v>2020</v>
      </c>
      <c r="D58" s="4">
        <v>0</v>
      </c>
      <c r="E58" s="5"/>
      <c r="F58" s="5">
        <v>1070484.8700000001</v>
      </c>
      <c r="G58" s="5">
        <v>2094.9700000000003</v>
      </c>
      <c r="H58" s="5">
        <v>292812.21000000002</v>
      </c>
      <c r="I58" s="14"/>
      <c r="J58" s="14"/>
      <c r="K58" s="5">
        <v>21928.32</v>
      </c>
      <c r="L58" s="5">
        <v>903.64</v>
      </c>
      <c r="M58" s="5">
        <v>2288727.9899999998</v>
      </c>
      <c r="N58" s="5"/>
      <c r="O58" s="5">
        <v>1455968.07</v>
      </c>
      <c r="P58" s="5"/>
      <c r="Q58" s="7">
        <f t="shared" si="0"/>
        <v>5132920.07</v>
      </c>
      <c r="R58" s="5">
        <v>5132920.08</v>
      </c>
    </row>
    <row r="59" spans="1:18" x14ac:dyDescent="0.25">
      <c r="A59" t="s">
        <v>56</v>
      </c>
      <c r="C59">
        <v>2021</v>
      </c>
      <c r="D59" s="4">
        <v>5599689.6299999999</v>
      </c>
      <c r="E59" s="5"/>
      <c r="F59" s="5">
        <v>1950086.36</v>
      </c>
      <c r="G59" s="5"/>
      <c r="H59" s="5">
        <v>158161.54</v>
      </c>
      <c r="I59" s="22"/>
      <c r="J59" s="22"/>
      <c r="K59" s="5"/>
      <c r="L59" s="5">
        <v>34887.269999999997</v>
      </c>
      <c r="M59" s="5">
        <v>3654.55</v>
      </c>
      <c r="N59" s="5">
        <v>2400336.56</v>
      </c>
      <c r="O59" s="5">
        <v>1818.18</v>
      </c>
      <c r="P59" s="5"/>
      <c r="Q59" s="7">
        <f t="shared" si="0"/>
        <v>10148634.09</v>
      </c>
      <c r="R59" s="5">
        <v>10148634.09</v>
      </c>
    </row>
    <row r="60" spans="1:18" x14ac:dyDescent="0.25">
      <c r="A60" t="s">
        <v>57</v>
      </c>
      <c r="C60">
        <v>2021</v>
      </c>
      <c r="D60" s="4">
        <v>365755</v>
      </c>
      <c r="E60" s="5"/>
      <c r="F60" s="5">
        <v>27347</v>
      </c>
      <c r="G60" s="5"/>
      <c r="H60" s="5"/>
      <c r="I60" s="13"/>
      <c r="J60" s="13"/>
      <c r="K60" s="5"/>
      <c r="L60" s="5"/>
      <c r="M60" s="5"/>
      <c r="N60" s="5">
        <v>55501</v>
      </c>
      <c r="O60" s="5"/>
      <c r="P60" s="5"/>
      <c r="Q60" s="7">
        <f t="shared" si="0"/>
        <v>448603</v>
      </c>
      <c r="R60" s="5">
        <v>448603</v>
      </c>
    </row>
    <row r="61" spans="1:18" x14ac:dyDescent="0.25">
      <c r="A61" t="s">
        <v>58</v>
      </c>
      <c r="C61">
        <v>2017</v>
      </c>
      <c r="D61" s="4">
        <v>4603964</v>
      </c>
      <c r="E61" s="5"/>
      <c r="F61" s="5">
        <v>9056527</v>
      </c>
      <c r="G61" s="5">
        <v>1572396</v>
      </c>
      <c r="H61" s="5">
        <v>2638617</v>
      </c>
      <c r="I61" s="6"/>
      <c r="J61" s="6"/>
      <c r="K61" s="5"/>
      <c r="L61" s="5">
        <v>1868990</v>
      </c>
      <c r="M61" s="5">
        <v>4990072</v>
      </c>
      <c r="N61" s="5"/>
      <c r="O61" s="5">
        <v>3225563</v>
      </c>
      <c r="P61" s="5"/>
      <c r="Q61" s="7"/>
      <c r="R61" s="5">
        <v>1714116</v>
      </c>
    </row>
    <row r="62" spans="1:18" x14ac:dyDescent="0.25">
      <c r="A62" t="s">
        <v>59</v>
      </c>
      <c r="C62">
        <v>2020</v>
      </c>
      <c r="E62" s="5"/>
      <c r="F62" s="5">
        <v>1023402</v>
      </c>
      <c r="G62" s="5">
        <v>2469179</v>
      </c>
      <c r="H62" s="5"/>
      <c r="I62" s="6"/>
      <c r="J62" s="6"/>
      <c r="K62" s="5"/>
      <c r="L62" s="5"/>
      <c r="M62" s="5"/>
      <c r="N62" s="5"/>
      <c r="O62" s="5"/>
      <c r="P62" s="5"/>
      <c r="Q62" s="7">
        <f t="shared" si="0"/>
        <v>3492581</v>
      </c>
      <c r="R62" s="17">
        <v>3492581</v>
      </c>
    </row>
    <row r="63" spans="1:18" x14ac:dyDescent="0.25">
      <c r="A63" t="s">
        <v>59</v>
      </c>
      <c r="C63">
        <v>2021</v>
      </c>
      <c r="D63" s="4">
        <v>2135143</v>
      </c>
      <c r="E63" s="5"/>
      <c r="F63" s="5">
        <v>169173</v>
      </c>
      <c r="G63" s="5">
        <v>1155129</v>
      </c>
      <c r="H63" s="5"/>
      <c r="I63" s="13"/>
      <c r="J63" s="25"/>
      <c r="K63" s="5"/>
      <c r="L63" s="5"/>
      <c r="M63" s="5"/>
      <c r="N63" s="5"/>
      <c r="O63" s="5"/>
      <c r="P63" s="5"/>
      <c r="Q63" s="7">
        <f t="shared" si="0"/>
        <v>3459445</v>
      </c>
      <c r="R63" s="5">
        <v>3459445</v>
      </c>
    </row>
    <row r="64" spans="1:18" x14ac:dyDescent="0.25">
      <c r="A64" t="s">
        <v>60</v>
      </c>
      <c r="C64">
        <v>2018</v>
      </c>
      <c r="D64" s="4">
        <v>2688637.77</v>
      </c>
      <c r="E64" s="5"/>
      <c r="F64" s="5">
        <v>1197471.96</v>
      </c>
      <c r="G64" s="5">
        <v>119747.2</v>
      </c>
      <c r="H64" s="5"/>
      <c r="I64" s="6"/>
      <c r="J64" s="6"/>
      <c r="K64" s="5"/>
      <c r="L64" s="5"/>
      <c r="M64" s="5">
        <v>419778.31999999995</v>
      </c>
      <c r="N64" s="5"/>
      <c r="O64" s="5"/>
      <c r="P64" s="5"/>
      <c r="Q64" s="7">
        <f t="shared" si="0"/>
        <v>4425635.25</v>
      </c>
      <c r="R64" s="5">
        <v>4425635.25</v>
      </c>
    </row>
    <row r="65" spans="1:20" x14ac:dyDescent="0.25">
      <c r="A65" t="s">
        <v>60</v>
      </c>
      <c r="C65">
        <v>2020</v>
      </c>
      <c r="D65" s="4">
        <v>2735482</v>
      </c>
      <c r="E65" s="5"/>
      <c r="F65" s="5">
        <f>161464+2583423</f>
        <v>2744887</v>
      </c>
      <c r="G65" s="5">
        <v>274488</v>
      </c>
      <c r="H65" s="5"/>
      <c r="I65" s="14"/>
      <c r="J65" s="14"/>
      <c r="K65" s="5"/>
      <c r="L65" s="5"/>
      <c r="M65" s="5">
        <v>16045</v>
      </c>
      <c r="N65" s="5">
        <v>446915</v>
      </c>
      <c r="O65" s="5"/>
      <c r="P65" s="5"/>
      <c r="Q65" s="7">
        <f t="shared" si="0"/>
        <v>6217817</v>
      </c>
      <c r="R65" s="5">
        <v>6217817</v>
      </c>
    </row>
    <row r="66" spans="1:20" x14ac:dyDescent="0.25">
      <c r="A66" t="s">
        <v>61</v>
      </c>
      <c r="C66">
        <v>2020</v>
      </c>
      <c r="D66" s="4">
        <v>1905495.29</v>
      </c>
      <c r="E66" s="5"/>
      <c r="F66" s="5">
        <v>2022559.5999999999</v>
      </c>
      <c r="G66" s="5">
        <v>30767.15</v>
      </c>
      <c r="H66" s="5">
        <v>164302.18</v>
      </c>
      <c r="I66" s="14">
        <v>19304.09</v>
      </c>
      <c r="J66" s="14"/>
      <c r="K66" s="5">
        <v>105971.39</v>
      </c>
      <c r="L66" s="5">
        <v>247952.72999999998</v>
      </c>
      <c r="M66" s="5">
        <v>185232.27999999997</v>
      </c>
      <c r="N66" s="5">
        <v>386687.33999999997</v>
      </c>
      <c r="O66" s="5"/>
      <c r="P66" s="5"/>
      <c r="Q66" s="7">
        <f>SUM(D66:P66)</f>
        <v>5068272.05</v>
      </c>
      <c r="R66" s="5">
        <v>5068272.28</v>
      </c>
    </row>
    <row r="67" spans="1:20" x14ac:dyDescent="0.25">
      <c r="A67" t="s">
        <v>61</v>
      </c>
      <c r="C67">
        <v>2021</v>
      </c>
      <c r="D67" s="4">
        <v>2873069.97</v>
      </c>
      <c r="E67" s="5"/>
      <c r="F67" s="5">
        <v>884504.11</v>
      </c>
      <c r="G67" s="5">
        <v>362118.24</v>
      </c>
      <c r="H67" s="5">
        <v>134104.84</v>
      </c>
      <c r="I67" s="13">
        <v>86580.67</v>
      </c>
      <c r="J67" s="13">
        <v>39897.879999999997</v>
      </c>
      <c r="K67" s="5">
        <v>171829.12</v>
      </c>
      <c r="L67" s="5">
        <v>355063.26</v>
      </c>
      <c r="M67" s="5">
        <v>119016.08</v>
      </c>
      <c r="N67" s="5">
        <v>211601.56</v>
      </c>
      <c r="O67" s="5">
        <v>4099.57</v>
      </c>
      <c r="P67" s="5">
        <v>25395.16</v>
      </c>
      <c r="Q67" s="7">
        <f t="shared" si="0"/>
        <v>5267280.46</v>
      </c>
      <c r="R67" s="5">
        <v>5267280</v>
      </c>
    </row>
    <row r="68" spans="1:20" x14ac:dyDescent="0.25">
      <c r="A68" t="s">
        <v>62</v>
      </c>
      <c r="C68">
        <v>2020</v>
      </c>
      <c r="D68" s="4">
        <v>1181060.77</v>
      </c>
      <c r="E68" s="5"/>
      <c r="F68" s="5">
        <v>0</v>
      </c>
      <c r="G68" s="5"/>
      <c r="H68" s="5"/>
      <c r="I68" s="13"/>
      <c r="J68" s="13"/>
      <c r="K68" s="5"/>
      <c r="L68" s="5"/>
      <c r="M68" s="5"/>
      <c r="N68" s="5"/>
      <c r="O68" s="5"/>
      <c r="Q68" s="7">
        <f t="shared" si="0"/>
        <v>1181060.77</v>
      </c>
      <c r="R68" s="5">
        <v>1181060.76</v>
      </c>
    </row>
    <row r="69" spans="1:20" x14ac:dyDescent="0.25">
      <c r="A69" t="s">
        <v>62</v>
      </c>
      <c r="C69">
        <v>2021</v>
      </c>
      <c r="D69" s="17">
        <v>4728730.8710000003</v>
      </c>
      <c r="E69" s="5"/>
      <c r="F69" s="5">
        <v>321947.85600000003</v>
      </c>
      <c r="G69" s="5"/>
      <c r="H69" s="5"/>
      <c r="I69" s="26"/>
      <c r="J69" s="26"/>
      <c r="K69" s="5"/>
      <c r="L69" s="5"/>
      <c r="M69" s="5"/>
      <c r="N69" s="5">
        <v>648831.49899999995</v>
      </c>
      <c r="O69" s="5"/>
      <c r="P69" s="5">
        <v>756507.20400000003</v>
      </c>
      <c r="Q69" s="7">
        <f t="shared" si="0"/>
        <v>6456017.4299999997</v>
      </c>
      <c r="R69" s="5">
        <v>6456017.4299999997</v>
      </c>
    </row>
    <row r="70" spans="1:20" x14ac:dyDescent="0.25">
      <c r="A70" t="s">
        <v>63</v>
      </c>
      <c r="C70">
        <v>2018</v>
      </c>
      <c r="D70" s="4">
        <v>11979429</v>
      </c>
      <c r="E70" s="5"/>
      <c r="F70" s="5">
        <v>1257006</v>
      </c>
      <c r="G70" s="5"/>
      <c r="H70" s="5"/>
      <c r="I70" s="13"/>
      <c r="J70" s="13"/>
      <c r="K70" s="5"/>
      <c r="L70" s="5"/>
      <c r="M70" s="5">
        <v>2994857</v>
      </c>
      <c r="N70" s="5">
        <v>247406</v>
      </c>
      <c r="O70" s="5"/>
      <c r="P70" s="5"/>
      <c r="Q70" s="7">
        <f t="shared" si="0"/>
        <v>16478698</v>
      </c>
      <c r="R70" s="5">
        <v>16478698</v>
      </c>
    </row>
    <row r="71" spans="1:20" x14ac:dyDescent="0.25">
      <c r="A71" t="s">
        <v>63</v>
      </c>
      <c r="C71">
        <v>2019</v>
      </c>
      <c r="D71" s="4">
        <v>12915504</v>
      </c>
      <c r="E71" s="5"/>
      <c r="F71" s="5">
        <v>1948746</v>
      </c>
      <c r="G71" s="5"/>
      <c r="H71" s="5"/>
      <c r="I71" s="13"/>
      <c r="J71" s="25"/>
      <c r="K71" s="5"/>
      <c r="L71" s="5"/>
      <c r="M71" s="5">
        <v>3228876</v>
      </c>
      <c r="N71" s="5">
        <v>106698</v>
      </c>
      <c r="O71" s="5"/>
      <c r="P71" s="5"/>
      <c r="Q71" s="7">
        <f t="shared" ref="Q71:Q86" si="3">SUM(D71:P71)</f>
        <v>18199824</v>
      </c>
      <c r="R71" s="5">
        <v>18199824</v>
      </c>
    </row>
    <row r="72" spans="1:20" x14ac:dyDescent="0.25">
      <c r="A72" t="s">
        <v>64</v>
      </c>
      <c r="B72" s="9" t="s">
        <v>65</v>
      </c>
      <c r="C72">
        <v>2020</v>
      </c>
      <c r="D72" s="17">
        <v>109128164</v>
      </c>
      <c r="E72" s="5">
        <v>5662681</v>
      </c>
      <c r="F72" s="5">
        <v>16351059</v>
      </c>
      <c r="G72" s="5">
        <v>726258</v>
      </c>
      <c r="H72" s="5">
        <v>5619919</v>
      </c>
      <c r="I72" s="14">
        <v>5215101</v>
      </c>
      <c r="J72" s="14">
        <v>2066645</v>
      </c>
      <c r="K72" s="5">
        <f>10955+3059876</f>
        <v>3070831</v>
      </c>
      <c r="L72" s="5">
        <v>4373511</v>
      </c>
      <c r="M72" s="5">
        <v>22304614</v>
      </c>
      <c r="N72" s="5">
        <v>1697237</v>
      </c>
      <c r="O72" s="5"/>
      <c r="P72" s="5">
        <v>375990</v>
      </c>
      <c r="Q72" s="7">
        <f t="shared" si="3"/>
        <v>176592010</v>
      </c>
      <c r="R72" s="5">
        <v>130971130</v>
      </c>
    </row>
    <row r="73" spans="1:20" x14ac:dyDescent="0.25">
      <c r="A73" t="s">
        <v>64</v>
      </c>
      <c r="C73">
        <v>2021</v>
      </c>
      <c r="D73" s="4">
        <f>69072241+47170597</f>
        <v>116242838</v>
      </c>
      <c r="E73" s="5">
        <v>1984037</v>
      </c>
      <c r="F73" s="5">
        <v>21391239</v>
      </c>
      <c r="G73" s="5">
        <v>1149105</v>
      </c>
      <c r="H73" s="5">
        <v>3536551</v>
      </c>
      <c r="I73" s="13">
        <v>433965</v>
      </c>
      <c r="J73" s="13">
        <v>146601</v>
      </c>
      <c r="K73" s="5">
        <v>944711</v>
      </c>
      <c r="L73" s="5">
        <v>2325943</v>
      </c>
      <c r="M73" s="5">
        <v>5990062</v>
      </c>
      <c r="N73" s="5">
        <v>9176122</v>
      </c>
      <c r="O73" s="5">
        <v>4473171</v>
      </c>
      <c r="P73" s="5">
        <v>4262850</v>
      </c>
      <c r="Q73" s="7">
        <f t="shared" si="3"/>
        <v>172057195</v>
      </c>
      <c r="R73" s="5">
        <v>172057195</v>
      </c>
    </row>
    <row r="74" spans="1:20" x14ac:dyDescent="0.25">
      <c r="A74" t="s">
        <v>90</v>
      </c>
      <c r="C74">
        <v>2021</v>
      </c>
      <c r="D74" s="4">
        <v>1020393</v>
      </c>
      <c r="E74" s="5"/>
      <c r="F74" s="5">
        <f>209614+3840+80087+57130+336738</f>
        <v>687409</v>
      </c>
      <c r="G74" s="5">
        <v>37340</v>
      </c>
      <c r="H74" s="5">
        <v>43000</v>
      </c>
      <c r="I74" s="25">
        <v>15219</v>
      </c>
      <c r="J74" s="25">
        <v>27935</v>
      </c>
      <c r="K74" s="5">
        <v>38129</v>
      </c>
      <c r="L74" s="5">
        <v>76543</v>
      </c>
      <c r="M74" s="5">
        <v>9610</v>
      </c>
      <c r="N74" s="5">
        <v>13016</v>
      </c>
      <c r="O74" s="5">
        <v>70730</v>
      </c>
      <c r="P74" s="5">
        <v>13966</v>
      </c>
      <c r="Q74" s="7">
        <f t="shared" si="3"/>
        <v>2053290</v>
      </c>
      <c r="R74" s="5">
        <v>2053290</v>
      </c>
    </row>
    <row r="75" spans="1:20" x14ac:dyDescent="0.25">
      <c r="A75" t="s">
        <v>66</v>
      </c>
      <c r="C75">
        <v>2018</v>
      </c>
      <c r="D75" s="17"/>
      <c r="E75" s="5"/>
      <c r="F75" s="5"/>
      <c r="G75" s="5"/>
      <c r="H75" s="5"/>
      <c r="I75" s="10"/>
      <c r="J75" s="10"/>
      <c r="K75" s="5"/>
      <c r="L75" s="5"/>
      <c r="M75" s="5"/>
      <c r="N75" s="5"/>
      <c r="O75" s="5"/>
      <c r="P75" s="5"/>
      <c r="Q75" s="7">
        <f t="shared" si="3"/>
        <v>0</v>
      </c>
      <c r="R75" s="5">
        <v>25136108</v>
      </c>
    </row>
    <row r="76" spans="1:20" x14ac:dyDescent="0.25">
      <c r="A76" t="s">
        <v>66</v>
      </c>
      <c r="B76" t="s">
        <v>67</v>
      </c>
      <c r="C76">
        <v>2020</v>
      </c>
      <c r="D76" s="17">
        <f>107368865*T76</f>
        <v>2163643.5756786349</v>
      </c>
      <c r="E76" s="5"/>
      <c r="F76" s="5"/>
      <c r="G76" s="5"/>
      <c r="H76" s="5"/>
      <c r="I76" s="22">
        <f>70694780*T76</f>
        <v>1424605.7884752201</v>
      </c>
      <c r="J76" s="22"/>
      <c r="K76" s="5">
        <f>1191094*T76</f>
        <v>24002.329549906</v>
      </c>
      <c r="L76" s="5"/>
      <c r="M76" s="5">
        <f>322950561*T76</f>
        <v>6507937.9070409387</v>
      </c>
      <c r="N76" s="5">
        <f>12475380188*T76</f>
        <v>251397611.38310182</v>
      </c>
      <c r="O76" s="5">
        <f>73792382.34*T76</f>
        <v>1487027.1189321277</v>
      </c>
      <c r="P76" s="5"/>
      <c r="Q76" s="7">
        <f>SUM(D76:P76)</f>
        <v>263004828.10277864</v>
      </c>
      <c r="R76" s="5">
        <v>263004828</v>
      </c>
      <c r="T76">
        <v>2.0151499E-2</v>
      </c>
    </row>
    <row r="77" spans="1:20" x14ac:dyDescent="0.25">
      <c r="A77" t="s">
        <v>68</v>
      </c>
      <c r="C77">
        <v>2021</v>
      </c>
      <c r="D77" s="4">
        <v>208623117.13</v>
      </c>
      <c r="E77" s="5">
        <v>516607.25</v>
      </c>
      <c r="F77" s="5">
        <v>18050894.169999998</v>
      </c>
      <c r="G77" s="5">
        <v>223458.44</v>
      </c>
      <c r="H77" s="5">
        <v>7887315.5199999996</v>
      </c>
      <c r="I77" s="13">
        <v>88161.76</v>
      </c>
      <c r="J77" s="13">
        <v>677378.85</v>
      </c>
      <c r="K77" s="5">
        <v>281984.40000000002</v>
      </c>
      <c r="L77" s="5">
        <v>3229391.6</v>
      </c>
      <c r="M77" s="5">
        <v>13915900.77</v>
      </c>
      <c r="N77" s="5">
        <v>1031816.34</v>
      </c>
      <c r="O77" s="5">
        <v>5490095.7000000002</v>
      </c>
      <c r="P77" s="5">
        <v>155595.76</v>
      </c>
      <c r="Q77" s="7">
        <f t="shared" si="3"/>
        <v>260171717.68999997</v>
      </c>
      <c r="R77" s="5">
        <v>260171717.69</v>
      </c>
    </row>
    <row r="78" spans="1:20" x14ac:dyDescent="0.25">
      <c r="A78" t="s">
        <v>69</v>
      </c>
      <c r="B78" s="9" t="s">
        <v>70</v>
      </c>
      <c r="C78">
        <v>2017</v>
      </c>
      <c r="D78" s="4">
        <v>0</v>
      </c>
      <c r="E78" s="5"/>
      <c r="F78" s="5">
        <v>3950472</v>
      </c>
      <c r="G78" s="5">
        <v>19153</v>
      </c>
      <c r="H78" s="5">
        <v>314358</v>
      </c>
      <c r="I78" s="10"/>
      <c r="J78" s="10">
        <v>4000</v>
      </c>
      <c r="K78" s="5"/>
      <c r="L78" s="5">
        <v>2647450</v>
      </c>
      <c r="M78" s="5">
        <v>5423364</v>
      </c>
      <c r="N78" s="5">
        <v>804935</v>
      </c>
      <c r="O78" s="5">
        <v>597914</v>
      </c>
      <c r="P78" s="5"/>
      <c r="Q78" s="18">
        <f t="shared" si="3"/>
        <v>13761646</v>
      </c>
      <c r="R78" s="19">
        <v>4200073</v>
      </c>
    </row>
    <row r="79" spans="1:20" x14ac:dyDescent="0.25">
      <c r="A79" t="s">
        <v>69</v>
      </c>
      <c r="C79">
        <v>2020</v>
      </c>
      <c r="D79" s="4">
        <v>2355169</v>
      </c>
      <c r="E79" s="5">
        <v>8292</v>
      </c>
      <c r="F79" s="5">
        <v>5023.47</v>
      </c>
      <c r="G79" s="5">
        <f>166988+6271+4139</f>
        <v>177398</v>
      </c>
      <c r="H79" s="5">
        <v>2239</v>
      </c>
      <c r="I79" s="10"/>
      <c r="J79" s="10"/>
      <c r="K79" s="5"/>
      <c r="L79" s="5">
        <f>5536+45983</f>
        <v>51519</v>
      </c>
      <c r="M79" s="5">
        <v>405739</v>
      </c>
      <c r="N79" s="5"/>
      <c r="O79" s="5">
        <f>5965+137753</f>
        <v>143718</v>
      </c>
      <c r="P79" s="5">
        <f>300394+10978+189665</f>
        <v>501037</v>
      </c>
      <c r="Q79" s="11">
        <f t="shared" si="3"/>
        <v>3650134.47</v>
      </c>
      <c r="R79" s="12">
        <v>3650132</v>
      </c>
    </row>
    <row r="80" spans="1:20" x14ac:dyDescent="0.25">
      <c r="A80" t="s">
        <v>69</v>
      </c>
      <c r="C80">
        <v>2021</v>
      </c>
      <c r="D80" s="4">
        <f>2710753+168646</f>
        <v>2879399</v>
      </c>
      <c r="E80" s="5">
        <v>6795</v>
      </c>
      <c r="F80" s="5">
        <f>36251+4771</f>
        <v>41022</v>
      </c>
      <c r="G80" s="5">
        <v>23644</v>
      </c>
      <c r="H80" s="5">
        <v>2387</v>
      </c>
      <c r="I80" s="25">
        <v>2766</v>
      </c>
      <c r="J80" s="25">
        <v>45757</v>
      </c>
      <c r="K80" s="5">
        <v>14783</v>
      </c>
      <c r="L80" s="5">
        <v>7670</v>
      </c>
      <c r="M80" s="5">
        <v>477187</v>
      </c>
      <c r="N80" s="5">
        <v>254534</v>
      </c>
      <c r="O80" s="5"/>
      <c r="P80" s="5">
        <v>362179</v>
      </c>
      <c r="Q80" s="7">
        <f t="shared" si="3"/>
        <v>4118123</v>
      </c>
      <c r="R80" s="28">
        <v>4118123</v>
      </c>
    </row>
    <row r="81" spans="1:20" x14ac:dyDescent="0.25">
      <c r="A81" t="s">
        <v>71</v>
      </c>
      <c r="C81">
        <v>2020</v>
      </c>
      <c r="D81" s="4">
        <v>268565.76000000001</v>
      </c>
      <c r="E81" s="5">
        <v>17235.330000000002</v>
      </c>
      <c r="F81" s="5">
        <v>0</v>
      </c>
      <c r="G81" s="5">
        <v>163.62</v>
      </c>
      <c r="H81" s="5"/>
      <c r="I81" s="14"/>
      <c r="J81" s="14"/>
      <c r="K81" s="5"/>
      <c r="L81" s="5"/>
      <c r="M81" s="5">
        <f>11363.76+279.37</f>
        <v>11643.130000000001</v>
      </c>
      <c r="N81" s="5">
        <v>52864.72</v>
      </c>
      <c r="O81" s="5"/>
      <c r="P81" s="5"/>
      <c r="Q81" s="7">
        <f>SUM(D81:P81)</f>
        <v>350472.56000000006</v>
      </c>
      <c r="R81" s="28">
        <v>350472.63</v>
      </c>
    </row>
    <row r="82" spans="1:20" x14ac:dyDescent="0.25">
      <c r="A82" t="s">
        <v>71</v>
      </c>
      <c r="C82">
        <v>2021</v>
      </c>
      <c r="D82" s="4">
        <v>253844.29</v>
      </c>
      <c r="E82" s="5"/>
      <c r="F82" s="5">
        <v>0</v>
      </c>
      <c r="G82" s="5"/>
      <c r="H82" s="5"/>
      <c r="I82" s="13"/>
      <c r="J82" s="13"/>
      <c r="K82" s="5"/>
      <c r="L82" s="5"/>
      <c r="M82" s="5">
        <v>19870.560000000001</v>
      </c>
      <c r="N82" s="5">
        <v>14494.84</v>
      </c>
      <c r="O82" s="5"/>
      <c r="P82" s="5"/>
      <c r="Q82" s="7">
        <f t="shared" si="3"/>
        <v>288209.69000000006</v>
      </c>
      <c r="R82" s="29">
        <v>288209.69</v>
      </c>
    </row>
    <row r="83" spans="1:20" x14ac:dyDescent="0.25">
      <c r="A83" t="s">
        <v>72</v>
      </c>
      <c r="C83">
        <v>2017</v>
      </c>
      <c r="D83" s="4">
        <v>0</v>
      </c>
      <c r="E83" s="5"/>
      <c r="F83" s="5">
        <v>0</v>
      </c>
      <c r="G83" s="5"/>
      <c r="H83" s="5"/>
      <c r="I83" s="6"/>
      <c r="J83" s="6"/>
      <c r="K83" s="5"/>
      <c r="L83" s="5"/>
      <c r="M83" s="5"/>
      <c r="N83" s="5"/>
      <c r="O83" s="5"/>
      <c r="P83" s="5"/>
      <c r="Q83" s="7">
        <f t="shared" si="3"/>
        <v>0</v>
      </c>
      <c r="R83" s="28">
        <f>2432641999*T83</f>
        <v>4135491.3983</v>
      </c>
      <c r="T83" s="30">
        <v>1.6999999999999999E-3</v>
      </c>
    </row>
    <row r="84" spans="1:20" x14ac:dyDescent="0.25">
      <c r="A84" t="s">
        <v>72</v>
      </c>
      <c r="C84">
        <v>2020</v>
      </c>
      <c r="D84" s="4">
        <v>0</v>
      </c>
      <c r="E84" s="5"/>
      <c r="F84" s="5">
        <v>2746025.1000000006</v>
      </c>
      <c r="G84" s="5"/>
      <c r="H84" s="5"/>
      <c r="I84" s="14"/>
      <c r="J84" s="14"/>
      <c r="K84" s="5">
        <v>558200</v>
      </c>
      <c r="L84" s="5"/>
      <c r="M84" s="5">
        <v>761177.59999999998</v>
      </c>
      <c r="N84" s="5">
        <v>96156.3</v>
      </c>
      <c r="O84" s="5">
        <v>103961.60000000001</v>
      </c>
      <c r="P84" s="5"/>
      <c r="Q84" s="7">
        <f t="shared" si="3"/>
        <v>4265520.6000000006</v>
      </c>
      <c r="R84" s="28">
        <v>4265520.5999999996</v>
      </c>
    </row>
    <row r="85" spans="1:20" x14ac:dyDescent="0.25">
      <c r="A85" t="s">
        <v>73</v>
      </c>
      <c r="C85">
        <v>2021</v>
      </c>
      <c r="D85" s="17">
        <v>3570110.3</v>
      </c>
      <c r="E85" s="5"/>
      <c r="F85" s="5">
        <v>296899.39999999997</v>
      </c>
      <c r="G85" s="5">
        <v>328665.59999999998</v>
      </c>
      <c r="H85" s="5">
        <v>21154.9</v>
      </c>
      <c r="I85" s="26">
        <v>162444</v>
      </c>
      <c r="J85" s="26"/>
      <c r="K85" s="5">
        <v>181332.7</v>
      </c>
      <c r="L85" s="5">
        <v>366443.4</v>
      </c>
      <c r="M85" s="5">
        <v>899108.3</v>
      </c>
      <c r="N85" s="5">
        <v>1035107.8</v>
      </c>
      <c r="O85" s="5"/>
      <c r="P85" s="5">
        <v>783509.4</v>
      </c>
      <c r="Q85" s="7">
        <f t="shared" si="3"/>
        <v>7644775.8000000007</v>
      </c>
      <c r="R85" s="28">
        <v>7644775.7999999998</v>
      </c>
    </row>
    <row r="86" spans="1:20" x14ac:dyDescent="0.25">
      <c r="A86" t="s">
        <v>74</v>
      </c>
      <c r="C86">
        <v>2020</v>
      </c>
      <c r="D86" s="4">
        <v>98267.29</v>
      </c>
      <c r="E86" s="5"/>
      <c r="F86" s="5">
        <v>1105516.2100000002</v>
      </c>
      <c r="G86" s="5"/>
      <c r="H86" s="5"/>
      <c r="I86" s="10"/>
      <c r="J86" s="10"/>
      <c r="K86" s="5"/>
      <c r="L86" s="5">
        <v>1324.67</v>
      </c>
      <c r="M86" s="5"/>
      <c r="N86" s="5"/>
      <c r="O86" s="5"/>
      <c r="P86" s="5"/>
      <c r="Q86" s="7">
        <f t="shared" si="3"/>
        <v>1205108.1700000002</v>
      </c>
      <c r="R86" s="28">
        <v>1305108.17</v>
      </c>
    </row>
    <row r="87" spans="1:20" x14ac:dyDescent="0.25">
      <c r="A87" t="s">
        <v>74</v>
      </c>
      <c r="C87">
        <v>2021</v>
      </c>
      <c r="D87" s="4">
        <v>96998</v>
      </c>
      <c r="E87" s="5"/>
      <c r="F87" s="5">
        <v>0</v>
      </c>
      <c r="G87" s="5"/>
      <c r="H87" s="5"/>
      <c r="I87" s="13"/>
      <c r="J87" s="25"/>
      <c r="K87" s="5"/>
      <c r="L87" s="5"/>
      <c r="M87" s="5"/>
      <c r="N87" s="5">
        <v>175798</v>
      </c>
      <c r="O87" s="5"/>
      <c r="P87" s="5"/>
      <c r="Q87" s="7">
        <f>SUM(D87:P87)</f>
        <v>272796</v>
      </c>
      <c r="R87" s="28">
        <v>272796</v>
      </c>
    </row>
    <row r="88" spans="1:20" x14ac:dyDescent="0.25">
      <c r="A88" t="s">
        <v>75</v>
      </c>
      <c r="C88">
        <v>2021</v>
      </c>
      <c r="D88" s="4">
        <v>6537</v>
      </c>
      <c r="E88" s="5"/>
      <c r="F88" s="5">
        <v>0</v>
      </c>
      <c r="G88" s="5"/>
      <c r="H88" s="5"/>
      <c r="I88" s="13"/>
      <c r="J88" s="13"/>
      <c r="K88" s="5"/>
      <c r="L88" s="5"/>
      <c r="M88" s="5">
        <v>5367</v>
      </c>
      <c r="N88" s="5">
        <v>2176</v>
      </c>
      <c r="O88" s="5"/>
      <c r="P88" s="5"/>
      <c r="Q88" s="7">
        <f t="shared" ref="Q88:Q107" si="4">SUM(D88:P88)</f>
        <v>14080</v>
      </c>
      <c r="R88" s="28">
        <v>14080</v>
      </c>
    </row>
    <row r="89" spans="1:20" x14ac:dyDescent="0.25">
      <c r="A89" t="s">
        <v>76</v>
      </c>
      <c r="C89">
        <v>2020</v>
      </c>
      <c r="D89" s="4">
        <f>97633.5+15957</f>
        <v>113590.5</v>
      </c>
      <c r="E89" s="5">
        <v>8455</v>
      </c>
      <c r="F89" s="5"/>
      <c r="G89" s="5"/>
      <c r="H89" s="5"/>
      <c r="I89" s="13">
        <v>7006</v>
      </c>
      <c r="J89" s="13"/>
      <c r="K89" s="5">
        <v>27604</v>
      </c>
      <c r="L89" s="5">
        <v>5835</v>
      </c>
      <c r="M89" s="5"/>
      <c r="N89" s="5">
        <f>33941+108605.5</f>
        <v>142546.5</v>
      </c>
      <c r="O89" s="5"/>
      <c r="P89" s="5"/>
      <c r="Q89" s="7">
        <f t="shared" si="4"/>
        <v>305037</v>
      </c>
      <c r="R89" s="28">
        <v>305037</v>
      </c>
    </row>
    <row r="90" spans="1:20" x14ac:dyDescent="0.25">
      <c r="A90" t="s">
        <v>76</v>
      </c>
      <c r="C90">
        <v>2021</v>
      </c>
      <c r="D90" s="4">
        <v>0</v>
      </c>
      <c r="E90" s="5"/>
      <c r="F90" s="5">
        <v>0</v>
      </c>
      <c r="G90" s="5"/>
      <c r="H90" s="5"/>
      <c r="I90" s="25"/>
      <c r="J90" s="25"/>
      <c r="K90" s="5"/>
      <c r="L90" s="5"/>
      <c r="M90" s="5"/>
      <c r="N90" s="5"/>
      <c r="O90" s="5"/>
      <c r="P90" s="5"/>
      <c r="Q90" s="7">
        <f t="shared" si="4"/>
        <v>0</v>
      </c>
      <c r="R90" s="28"/>
    </row>
    <row r="91" spans="1:20" x14ac:dyDescent="0.25">
      <c r="A91" t="s">
        <v>77</v>
      </c>
      <c r="C91">
        <v>2020</v>
      </c>
      <c r="D91" s="4">
        <v>0</v>
      </c>
      <c r="E91" s="5"/>
      <c r="F91" s="5">
        <v>1495438</v>
      </c>
      <c r="G91" s="5">
        <v>328076</v>
      </c>
      <c r="H91" s="5"/>
      <c r="I91" s="14"/>
      <c r="J91" s="14"/>
      <c r="K91" s="5"/>
      <c r="L91" s="5"/>
      <c r="M91" s="5">
        <v>11310827</v>
      </c>
      <c r="N91" s="5">
        <v>456501</v>
      </c>
      <c r="O91" s="5"/>
      <c r="P91" s="5"/>
      <c r="Q91" s="7">
        <f t="shared" si="4"/>
        <v>13590842</v>
      </c>
      <c r="R91" s="28">
        <v>13590842</v>
      </c>
    </row>
    <row r="92" spans="1:20" x14ac:dyDescent="0.25">
      <c r="A92" t="s">
        <v>77</v>
      </c>
      <c r="C92">
        <v>2021</v>
      </c>
      <c r="D92" s="4">
        <v>11140886</v>
      </c>
      <c r="E92" s="5"/>
      <c r="F92" s="5">
        <v>1281157</v>
      </c>
      <c r="G92" s="5">
        <v>348357</v>
      </c>
      <c r="H92" s="5">
        <v>1010</v>
      </c>
      <c r="I92" s="13"/>
      <c r="J92" s="13">
        <v>41919</v>
      </c>
      <c r="K92" s="5"/>
      <c r="L92" s="5">
        <v>1010</v>
      </c>
      <c r="M92" s="5">
        <v>89148</v>
      </c>
      <c r="N92" s="5">
        <v>1299952</v>
      </c>
      <c r="O92" s="5"/>
      <c r="P92" s="5">
        <v>25758</v>
      </c>
      <c r="Q92" s="11">
        <f t="shared" si="4"/>
        <v>14229197</v>
      </c>
      <c r="R92" s="31">
        <v>14229196</v>
      </c>
    </row>
    <row r="93" spans="1:20" x14ac:dyDescent="0.25">
      <c r="A93" t="s">
        <v>78</v>
      </c>
      <c r="C93">
        <v>2021</v>
      </c>
      <c r="D93" s="4">
        <v>1627024</v>
      </c>
      <c r="E93" s="5"/>
      <c r="F93" s="5">
        <f>15486+41700+2513</f>
        <v>59699</v>
      </c>
      <c r="G93" s="5">
        <v>21008</v>
      </c>
      <c r="H93" s="5"/>
      <c r="I93" s="13"/>
      <c r="J93" s="25"/>
      <c r="K93" s="5"/>
      <c r="L93" s="5"/>
      <c r="M93" s="5">
        <v>3381</v>
      </c>
      <c r="N93" s="5">
        <v>119321</v>
      </c>
      <c r="O93" s="5">
        <v>4249</v>
      </c>
      <c r="P93" s="5">
        <v>22370</v>
      </c>
      <c r="Q93" s="7">
        <f t="shared" si="4"/>
        <v>1857052</v>
      </c>
      <c r="R93" s="28">
        <v>1857052</v>
      </c>
    </row>
    <row r="94" spans="1:20" x14ac:dyDescent="0.25">
      <c r="A94" t="s">
        <v>79</v>
      </c>
      <c r="C94">
        <v>2020</v>
      </c>
      <c r="D94" s="4">
        <v>253975</v>
      </c>
      <c r="E94" s="5"/>
      <c r="F94" s="5">
        <f>104127+415+1999+1946</f>
        <v>108487</v>
      </c>
      <c r="G94" s="5">
        <v>1021</v>
      </c>
      <c r="H94" s="5">
        <v>20</v>
      </c>
      <c r="I94" s="13">
        <v>14957</v>
      </c>
      <c r="J94" s="25">
        <v>9547</v>
      </c>
      <c r="K94" s="5"/>
      <c r="L94" s="5">
        <f>52100+1679</f>
        <v>53779</v>
      </c>
      <c r="M94" s="5">
        <f>5175+1726</f>
        <v>6901</v>
      </c>
      <c r="N94" s="5">
        <v>4401</v>
      </c>
      <c r="O94" s="5">
        <v>4911</v>
      </c>
      <c r="P94" s="5">
        <v>8651</v>
      </c>
      <c r="Q94" s="7">
        <f t="shared" si="4"/>
        <v>466650</v>
      </c>
      <c r="R94" s="28">
        <v>466642</v>
      </c>
    </row>
    <row r="95" spans="1:20" x14ac:dyDescent="0.25">
      <c r="A95" t="s">
        <v>79</v>
      </c>
      <c r="C95">
        <v>2021</v>
      </c>
      <c r="D95" s="4">
        <v>294560</v>
      </c>
      <c r="E95" s="5"/>
      <c r="F95" s="5">
        <v>31812</v>
      </c>
      <c r="G95" s="5">
        <v>2121421</v>
      </c>
      <c r="H95" s="5"/>
      <c r="I95" s="13"/>
      <c r="J95" s="13"/>
      <c r="K95" s="5"/>
      <c r="L95" s="5">
        <v>58994</v>
      </c>
      <c r="M95" s="5">
        <v>17961.5</v>
      </c>
      <c r="N95" s="5">
        <v>24357.5</v>
      </c>
      <c r="O95" s="5"/>
      <c r="P95" s="5"/>
      <c r="Q95" s="7">
        <f t="shared" si="4"/>
        <v>2549106</v>
      </c>
      <c r="R95" s="28">
        <v>2549106</v>
      </c>
    </row>
    <row r="96" spans="1:20" x14ac:dyDescent="0.25">
      <c r="A96" t="s">
        <v>80</v>
      </c>
      <c r="C96">
        <v>2020</v>
      </c>
      <c r="D96" s="4">
        <v>0</v>
      </c>
      <c r="E96" s="5"/>
      <c r="F96" s="5">
        <v>0</v>
      </c>
      <c r="G96" s="5">
        <v>6235768.7599999998</v>
      </c>
      <c r="H96" s="5"/>
      <c r="I96" s="14"/>
      <c r="J96" s="14"/>
      <c r="K96" s="5"/>
      <c r="L96" s="5">
        <v>3400</v>
      </c>
      <c r="M96" s="5">
        <v>944751.08</v>
      </c>
      <c r="N96" s="5"/>
      <c r="O96" s="5"/>
      <c r="P96" s="5"/>
      <c r="Q96" s="7">
        <f t="shared" si="4"/>
        <v>7183919.8399999999</v>
      </c>
      <c r="R96" s="28">
        <v>7183919.8399999999</v>
      </c>
    </row>
    <row r="97" spans="1:18" x14ac:dyDescent="0.25">
      <c r="A97" t="s">
        <v>80</v>
      </c>
      <c r="C97">
        <v>2021</v>
      </c>
      <c r="D97" s="4">
        <v>395706</v>
      </c>
      <c r="E97" s="5"/>
      <c r="F97" s="5">
        <v>5100</v>
      </c>
      <c r="G97" s="5">
        <v>35574</v>
      </c>
      <c r="H97" s="5"/>
      <c r="I97" s="13"/>
      <c r="J97" s="25"/>
      <c r="K97" s="5"/>
      <c r="L97" s="5">
        <v>590</v>
      </c>
      <c r="M97" s="5">
        <v>90149</v>
      </c>
      <c r="N97" s="5">
        <v>8389</v>
      </c>
      <c r="O97" s="5"/>
      <c r="P97" s="5"/>
      <c r="Q97" s="7">
        <f t="shared" si="4"/>
        <v>535508</v>
      </c>
      <c r="R97" s="28">
        <v>535508</v>
      </c>
    </row>
    <row r="98" spans="1:18" x14ac:dyDescent="0.25">
      <c r="A98" t="s">
        <v>81</v>
      </c>
      <c r="C98">
        <v>2020</v>
      </c>
      <c r="D98" s="4">
        <v>3190896</v>
      </c>
      <c r="E98" s="5"/>
      <c r="F98" s="5">
        <v>21105</v>
      </c>
      <c r="G98" s="5">
        <v>48093</v>
      </c>
      <c r="H98" s="5"/>
      <c r="I98" s="14"/>
      <c r="J98" s="14"/>
      <c r="K98" s="5"/>
      <c r="L98" s="5"/>
      <c r="M98" s="5">
        <v>83540</v>
      </c>
      <c r="N98" s="5">
        <v>12818</v>
      </c>
      <c r="O98" s="5"/>
      <c r="P98" s="5">
        <v>166910</v>
      </c>
      <c r="Q98" s="11">
        <f t="shared" si="4"/>
        <v>3523362</v>
      </c>
      <c r="R98" s="31">
        <v>3523364</v>
      </c>
    </row>
    <row r="99" spans="1:18" x14ac:dyDescent="0.25">
      <c r="A99" t="s">
        <v>81</v>
      </c>
      <c r="C99">
        <v>2021</v>
      </c>
      <c r="D99" s="4">
        <v>4143517</v>
      </c>
      <c r="E99" s="5"/>
      <c r="F99" s="5">
        <v>188669</v>
      </c>
      <c r="G99" s="5">
        <v>18867</v>
      </c>
      <c r="H99" s="5">
        <v>1182</v>
      </c>
      <c r="I99" s="14"/>
      <c r="J99" s="14"/>
      <c r="K99" s="5"/>
      <c r="L99" s="5"/>
      <c r="M99" s="5">
        <v>67551</v>
      </c>
      <c r="N99" s="5">
        <v>35021</v>
      </c>
      <c r="O99" s="5"/>
      <c r="P99" s="5"/>
      <c r="Q99" s="11">
        <f t="shared" si="4"/>
        <v>4454807</v>
      </c>
      <c r="R99" s="31">
        <v>4454808</v>
      </c>
    </row>
    <row r="100" spans="1:18" x14ac:dyDescent="0.25">
      <c r="A100" t="s">
        <v>82</v>
      </c>
      <c r="C100">
        <v>2019</v>
      </c>
      <c r="D100" s="4">
        <f>20511621+140375</f>
        <v>20651996</v>
      </c>
      <c r="E100" s="5"/>
      <c r="F100" s="5">
        <v>3862915</v>
      </c>
      <c r="G100" s="5">
        <v>238545</v>
      </c>
      <c r="H100" s="5">
        <v>5618</v>
      </c>
      <c r="I100" s="13">
        <v>2374</v>
      </c>
      <c r="J100" s="13"/>
      <c r="K100" s="5">
        <v>68330</v>
      </c>
      <c r="L100" s="5">
        <v>20343</v>
      </c>
      <c r="M100" s="5">
        <v>35456</v>
      </c>
      <c r="N100" s="5">
        <v>461691</v>
      </c>
      <c r="O100" s="5">
        <v>269</v>
      </c>
      <c r="P100" s="5">
        <v>1523212</v>
      </c>
      <c r="Q100" s="7">
        <f t="shared" si="4"/>
        <v>26870749</v>
      </c>
      <c r="R100" s="28">
        <v>26870749</v>
      </c>
    </row>
    <row r="101" spans="1:18" x14ac:dyDescent="0.25">
      <c r="A101" t="s">
        <v>82</v>
      </c>
      <c r="C101">
        <v>2020</v>
      </c>
      <c r="D101" s="4">
        <v>25060822</v>
      </c>
      <c r="E101" s="5"/>
      <c r="F101" s="5">
        <v>3568060</v>
      </c>
      <c r="G101" s="5">
        <v>154538</v>
      </c>
      <c r="H101" s="5">
        <v>5710</v>
      </c>
      <c r="I101" s="13">
        <v>2362</v>
      </c>
      <c r="J101" s="13"/>
      <c r="K101" s="5">
        <v>132780</v>
      </c>
      <c r="L101" s="5">
        <v>18067</v>
      </c>
      <c r="M101" s="5">
        <v>22538</v>
      </c>
      <c r="N101" s="5">
        <v>509543</v>
      </c>
      <c r="O101" s="5">
        <v>164</v>
      </c>
      <c r="P101" s="5">
        <v>1768858</v>
      </c>
      <c r="Q101" s="7">
        <f t="shared" si="4"/>
        <v>31243442</v>
      </c>
      <c r="R101" s="28">
        <v>31243442</v>
      </c>
    </row>
    <row r="102" spans="1:18" x14ac:dyDescent="0.25">
      <c r="A102" t="s">
        <v>82</v>
      </c>
      <c r="B102" t="s">
        <v>83</v>
      </c>
      <c r="C102">
        <v>2021</v>
      </c>
      <c r="D102" s="4">
        <v>26224506</v>
      </c>
      <c r="E102" s="5"/>
      <c r="F102" s="5">
        <v>2607455</v>
      </c>
      <c r="G102" s="5">
        <v>176608</v>
      </c>
      <c r="H102" s="5">
        <v>4736</v>
      </c>
      <c r="I102" s="13">
        <v>2448</v>
      </c>
      <c r="J102" s="13"/>
      <c r="K102" s="5">
        <v>184896</v>
      </c>
      <c r="L102" s="5">
        <v>19195</v>
      </c>
      <c r="M102" s="5">
        <v>22566</v>
      </c>
      <c r="N102" s="5">
        <v>533448</v>
      </c>
      <c r="O102" s="5">
        <v>256</v>
      </c>
      <c r="P102" s="5">
        <v>2446905</v>
      </c>
      <c r="Q102" s="7">
        <f t="shared" si="4"/>
        <v>32223019</v>
      </c>
      <c r="R102" s="28">
        <v>32223019</v>
      </c>
    </row>
    <row r="103" spans="1:18" x14ac:dyDescent="0.25">
      <c r="A103" t="s">
        <v>84</v>
      </c>
      <c r="C103">
        <v>2020</v>
      </c>
      <c r="D103" s="4">
        <v>252303</v>
      </c>
      <c r="E103" s="5"/>
      <c r="F103" s="5">
        <v>422868</v>
      </c>
      <c r="G103" s="5">
        <v>27661</v>
      </c>
      <c r="H103" s="5"/>
      <c r="I103" s="13"/>
      <c r="J103" s="13"/>
      <c r="K103" s="5"/>
      <c r="L103" s="5">
        <v>1026</v>
      </c>
      <c r="M103" s="5"/>
      <c r="N103" s="5"/>
      <c r="O103" s="5">
        <v>24652</v>
      </c>
      <c r="P103" s="5"/>
      <c r="Q103" s="7">
        <f t="shared" si="4"/>
        <v>728510</v>
      </c>
      <c r="R103" s="28">
        <v>728510</v>
      </c>
    </row>
    <row r="104" spans="1:18" x14ac:dyDescent="0.25">
      <c r="A104" t="s">
        <v>85</v>
      </c>
      <c r="C104">
        <v>2020</v>
      </c>
      <c r="D104" s="4">
        <v>17528.810000000001</v>
      </c>
      <c r="E104" s="5"/>
      <c r="F104" s="5">
        <v>1638577.48</v>
      </c>
      <c r="G104" s="5">
        <v>67.84</v>
      </c>
      <c r="H104" s="5"/>
      <c r="I104" s="14"/>
      <c r="J104" s="14"/>
      <c r="K104" s="5"/>
      <c r="L104" s="5">
        <v>30200</v>
      </c>
      <c r="M104" s="5">
        <v>259322.61</v>
      </c>
      <c r="N104" s="5">
        <v>3473471.96</v>
      </c>
      <c r="O104" s="5">
        <v>1544358.51</v>
      </c>
      <c r="P104" s="5"/>
      <c r="Q104" s="7">
        <f t="shared" si="4"/>
        <v>6963527.21</v>
      </c>
      <c r="R104" s="28">
        <v>6963527.21</v>
      </c>
    </row>
    <row r="105" spans="1:18" x14ac:dyDescent="0.25">
      <c r="A105" t="s">
        <v>85</v>
      </c>
      <c r="C105">
        <v>2021</v>
      </c>
      <c r="D105" s="4">
        <v>31129.77</v>
      </c>
      <c r="E105" s="5"/>
      <c r="F105" s="5">
        <v>1525693.7660000001</v>
      </c>
      <c r="G105" s="5">
        <v>36067.089999999997</v>
      </c>
      <c r="H105" s="5">
        <v>533653.73</v>
      </c>
      <c r="I105" s="14"/>
      <c r="J105" s="14">
        <v>4207.7</v>
      </c>
      <c r="K105" s="5">
        <v>8291.1299999999992</v>
      </c>
      <c r="L105" s="5">
        <v>12762.15</v>
      </c>
      <c r="M105" s="5">
        <v>182730.2</v>
      </c>
      <c r="N105" s="5">
        <v>935103.83</v>
      </c>
      <c r="O105" s="5"/>
      <c r="P105" s="5">
        <v>1190095.06</v>
      </c>
      <c r="Q105" s="7">
        <f t="shared" si="4"/>
        <v>4459734.4260000009</v>
      </c>
      <c r="R105" s="28">
        <v>4459734.43</v>
      </c>
    </row>
    <row r="106" spans="1:18" x14ac:dyDescent="0.25">
      <c r="A106" t="s">
        <v>86</v>
      </c>
      <c r="B106" s="9" t="s">
        <v>87</v>
      </c>
      <c r="C106">
        <v>2020</v>
      </c>
      <c r="D106" s="4">
        <v>711967</v>
      </c>
      <c r="E106" s="5"/>
      <c r="F106" s="5">
        <v>3339688</v>
      </c>
      <c r="G106" s="5">
        <v>384015.5</v>
      </c>
      <c r="H106" s="5">
        <v>723669</v>
      </c>
      <c r="I106" s="14"/>
      <c r="J106" s="14"/>
      <c r="K106" s="5">
        <v>9322116</v>
      </c>
      <c r="L106" s="5">
        <v>3006496.1</v>
      </c>
      <c r="M106" s="5">
        <v>1254436.3</v>
      </c>
      <c r="N106" s="5">
        <v>48028.1</v>
      </c>
      <c r="O106" s="5">
        <v>174652</v>
      </c>
      <c r="P106" s="5"/>
      <c r="Q106" s="7">
        <f t="shared" si="4"/>
        <v>18965068.000000004</v>
      </c>
      <c r="R106" s="28">
        <v>18965068</v>
      </c>
    </row>
    <row r="107" spans="1:18" x14ac:dyDescent="0.25">
      <c r="A107" t="s">
        <v>86</v>
      </c>
      <c r="C107">
        <v>2021</v>
      </c>
      <c r="D107" s="4">
        <v>2752054</v>
      </c>
      <c r="E107" s="5"/>
      <c r="F107" s="5">
        <v>10421285</v>
      </c>
      <c r="G107" s="5">
        <v>347094</v>
      </c>
      <c r="H107" s="5">
        <v>2101878</v>
      </c>
      <c r="I107" s="13">
        <v>42359</v>
      </c>
      <c r="J107" s="13">
        <v>116912</v>
      </c>
      <c r="K107" s="5">
        <v>330446</v>
      </c>
      <c r="L107" s="5">
        <v>1475974</v>
      </c>
      <c r="M107" s="5">
        <v>431220</v>
      </c>
      <c r="N107" s="5"/>
      <c r="O107" s="5"/>
      <c r="P107" s="5"/>
      <c r="Q107" s="7">
        <f t="shared" si="4"/>
        <v>18019222</v>
      </c>
      <c r="R107" s="28">
        <v>18019222</v>
      </c>
    </row>
    <row r="108" spans="1:18" x14ac:dyDescent="0.25">
      <c r="A108" t="s">
        <v>88</v>
      </c>
      <c r="C108">
        <v>2021</v>
      </c>
      <c r="D108" s="4">
        <v>30614707.620000001</v>
      </c>
      <c r="E108" s="5"/>
      <c r="F108" s="5">
        <v>14586707.25</v>
      </c>
      <c r="G108" s="5"/>
      <c r="H108" s="5"/>
      <c r="I108" s="13"/>
      <c r="J108" s="13"/>
      <c r="K108" s="5"/>
      <c r="L108" s="5"/>
      <c r="M108" s="5">
        <v>5358443.8899999997</v>
      </c>
      <c r="N108" s="5"/>
      <c r="O108" s="5"/>
      <c r="P108" s="5">
        <v>226127.17</v>
      </c>
      <c r="Q108" s="7">
        <f>SUM(D108:P108)</f>
        <v>50785985.930000007</v>
      </c>
      <c r="R108" s="28">
        <v>50785985.93</v>
      </c>
    </row>
    <row r="109" spans="1:18" x14ac:dyDescent="0.25">
      <c r="A109" t="s">
        <v>89</v>
      </c>
      <c r="C109">
        <v>2017</v>
      </c>
      <c r="D109" s="4">
        <v>11865554</v>
      </c>
      <c r="E109" s="5">
        <v>100000</v>
      </c>
      <c r="F109" s="5">
        <v>1233231</v>
      </c>
      <c r="G109" s="5"/>
      <c r="H109" s="5"/>
      <c r="I109" s="6"/>
      <c r="J109" s="6"/>
      <c r="K109" s="5"/>
      <c r="L109" s="5">
        <v>200000</v>
      </c>
      <c r="M109" s="5"/>
      <c r="N109" s="5"/>
      <c r="O109" s="5"/>
      <c r="P109" s="5"/>
      <c r="Q109" s="7">
        <f t="shared" ref="Q109:Q111" si="5">SUM(D109:P109)</f>
        <v>13398785</v>
      </c>
      <c r="R109" s="28">
        <v>13398785</v>
      </c>
    </row>
    <row r="110" spans="1:18" x14ac:dyDescent="0.25">
      <c r="A110" t="s">
        <v>89</v>
      </c>
      <c r="C110">
        <v>2020</v>
      </c>
      <c r="D110" s="4">
        <v>5213877</v>
      </c>
      <c r="E110" s="5"/>
      <c r="F110" s="5">
        <v>158105</v>
      </c>
      <c r="G110" s="5"/>
      <c r="H110" s="5"/>
      <c r="I110" s="22"/>
      <c r="J110" s="22"/>
      <c r="K110" s="5"/>
      <c r="L110" s="5"/>
      <c r="M110" s="5">
        <v>74265</v>
      </c>
      <c r="N110" s="5"/>
      <c r="O110" s="5"/>
      <c r="P110" s="5">
        <v>61352</v>
      </c>
      <c r="Q110" s="7">
        <f t="shared" si="5"/>
        <v>5507599</v>
      </c>
      <c r="R110" s="28">
        <v>5507599</v>
      </c>
    </row>
    <row r="111" spans="1:18" x14ac:dyDescent="0.25">
      <c r="A111" t="s">
        <v>89</v>
      </c>
      <c r="C111">
        <v>2021</v>
      </c>
      <c r="D111" s="4">
        <v>14903926.779999999</v>
      </c>
      <c r="E111" s="5"/>
      <c r="F111" s="5">
        <v>1798639</v>
      </c>
      <c r="G111" s="5">
        <v>122593</v>
      </c>
      <c r="H111" s="5">
        <v>24519</v>
      </c>
      <c r="I111" s="13">
        <v>36778</v>
      </c>
      <c r="J111" s="13">
        <v>12259</v>
      </c>
      <c r="K111" s="5">
        <v>245186</v>
      </c>
      <c r="L111" s="5">
        <v>61297</v>
      </c>
      <c r="M111" s="5">
        <v>367780</v>
      </c>
      <c r="N111" s="5">
        <v>355520</v>
      </c>
      <c r="O111" s="5"/>
      <c r="P111" s="5"/>
      <c r="Q111" s="7">
        <f t="shared" si="5"/>
        <v>17928497.780000001</v>
      </c>
      <c r="R111" s="28">
        <v>17928498</v>
      </c>
    </row>
  </sheetData>
  <autoFilter ref="A2:R111" xr:uid="{30068BBA-D6CB-49D7-8B24-6C614E687710}"/>
  <mergeCells count="2">
    <mergeCell ref="D1:F1"/>
    <mergeCell ref="G1:O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Bunny</dc:creator>
  <cp:lastModifiedBy>Bunny</cp:lastModifiedBy>
  <dcterms:created xsi:type="dcterms:W3CDTF">2023-08-21T15:00:37Z</dcterms:created>
  <dcterms:modified xsi:type="dcterms:W3CDTF">2023-08-21T15:39:45Z</dcterms:modified>
</cp:coreProperties>
</file>